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B15DD08B-FCFC-41D4-B072-83DD8E5CE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8" l="1"/>
  <c r="E8" i="8"/>
  <c r="E9" i="8"/>
  <c r="E7" i="8" l="1"/>
  <c r="E33" i="8" l="1"/>
  <c r="G35" i="8"/>
  <c r="E35" i="8"/>
  <c r="G16" i="8" l="1"/>
  <c r="E14" i="8"/>
  <c r="E19" i="8" l="1"/>
  <c r="E20" i="8"/>
  <c r="F31" i="8" l="1"/>
  <c r="E34" i="8"/>
  <c r="G34" i="8" s="1"/>
  <c r="G33" i="8"/>
  <c r="E32" i="8"/>
  <c r="E31" i="8" s="1"/>
  <c r="E23" i="8"/>
  <c r="E25" i="8"/>
  <c r="E24" i="8"/>
  <c r="G13" i="8"/>
  <c r="E13" i="8"/>
  <c r="G14" i="8"/>
  <c r="E30" i="8" l="1"/>
  <c r="E37" i="8"/>
  <c r="G32" i="8"/>
  <c r="G31" i="8" s="1"/>
  <c r="G37" i="8" s="1"/>
  <c r="E39" i="8"/>
  <c r="G38" i="8"/>
  <c r="G39" i="8" s="1"/>
  <c r="F30" i="8"/>
  <c r="F37" i="8"/>
  <c r="F29" i="8"/>
  <c r="G19" i="8"/>
  <c r="E21" i="8"/>
  <c r="G21" i="8" s="1"/>
  <c r="F22" i="8"/>
  <c r="G15" i="8"/>
  <c r="E15" i="8"/>
  <c r="E11" i="8" s="1"/>
  <c r="G12" i="8"/>
  <c r="F11" i="8"/>
  <c r="F17" i="8" s="1"/>
  <c r="G11" i="8" l="1"/>
  <c r="G30" i="8"/>
  <c r="F5" i="8"/>
  <c r="F40" i="8" s="1"/>
  <c r="E22" i="8"/>
  <c r="G20" i="8"/>
  <c r="G22" i="8" s="1"/>
  <c r="E6" i="8" l="1"/>
  <c r="E17" i="8" s="1"/>
  <c r="G26" i="8" l="1"/>
  <c r="G28" i="8" l="1"/>
  <c r="E27" i="8"/>
  <c r="E29" i="8" s="1"/>
  <c r="E5" i="8" s="1"/>
  <c r="E40" i="8" s="1"/>
  <c r="G25" i="8"/>
  <c r="G24" i="8"/>
  <c r="G23" i="8"/>
  <c r="G10" i="8"/>
  <c r="G27" i="8" l="1"/>
  <c r="G29" i="8" s="1"/>
  <c r="G7" i="8"/>
  <c r="G8" i="8" l="1"/>
  <c r="G9" i="8"/>
  <c r="G6" i="8" l="1"/>
  <c r="G17" i="8" s="1"/>
  <c r="G5" i="8" s="1"/>
  <c r="G40" i="8" s="1"/>
</calcChain>
</file>

<file path=xl/sharedStrings.xml><?xml version="1.0" encoding="utf-8"?>
<sst xmlns="http://schemas.openxmlformats.org/spreadsheetml/2006/main" count="104" uniqueCount="71">
  <si>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</si>
  <si>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</si>
  <si>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</si>
  <si>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</si>
  <si>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</si>
  <si>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</si>
  <si>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</si>
  <si>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головний розпорядник -Косівська міська рада, одержувач коштів - комунальне некомерційне підприємство "Косівська центральна районна лікарня"</t>
  </si>
  <si>
    <t>Забезпечення фінансової підтримки лікарні для оплати комунальних послуг та енергоносіїв</t>
  </si>
  <si>
    <t>0112010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</si>
  <si>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</si>
  <si>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</si>
  <si>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</si>
  <si>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</si>
  <si>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</si>
  <si>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</si>
  <si>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</si>
  <si>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</si>
  <si>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0112113</t>
  </si>
  <si>
    <t>2</t>
  </si>
  <si>
    <t>0112152</t>
  </si>
  <si>
    <t>3</t>
  </si>
  <si>
    <t>Відшкодування вартості лікувального харчування дітей, хворих на фенілкетонурію</t>
  </si>
  <si>
    <t>4</t>
  </si>
  <si>
    <t>Відшкодування вартості лікарських препаратів для лікування дітей, хворих на муковісцидоз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</si>
  <si>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</si>
  <si>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5</t>
  </si>
  <si>
    <t>Медико-санітарне забезпечення військовослужбовців та членів їхніх родин та родин загиблих на війні</t>
  </si>
  <si>
    <t>6</t>
  </si>
  <si>
    <t>Оплата інших енергоносіїв та інших комунальних послуг</t>
  </si>
  <si>
    <t>Перелік заходів на 2025 рік Цільової  програми "Здоров'я громади" Косівської міської ради Косівського району Івано-Франківської області на 2023-2025 роки</t>
  </si>
  <si>
    <t xml:space="preserve">Закупівля медикаментів, які не входять в Національний перелік Держзакупівель </t>
  </si>
  <si>
    <t>Придбання для дітей з інвалідністю медичних виробів (підгузки) згідно Постанови КМУ №1301 від 03.12.2009 року</t>
  </si>
  <si>
    <t>2610/2730</t>
  </si>
  <si>
    <t>2610/2220</t>
  </si>
  <si>
    <t>2610/2210</t>
  </si>
  <si>
    <t>2610,               3210</t>
  </si>
  <si>
    <t>3210/3110</t>
  </si>
  <si>
    <t>Придбання матеріалів, будівельних матеріалів, інвентарю та інструментів для проведення ремонтних робіт господарським способом для відділення амбулаторної реабілітації КНП "Косівська ЦРЛ", що знаходиться за адресою вул.Франка, 23 в місті Косові  Івано-Франківської області</t>
  </si>
  <si>
    <t xml:space="preserve">Придбання ліфта для КНП «Косівська центральна  районна лікарня» Косівської міської ради Косівського району Івано-Франківської області </t>
  </si>
  <si>
    <t>Придбання матеріалів для проведення ремонтних робіт господарським способом санвузлів у терапевтичному відділенні</t>
  </si>
  <si>
    <t>0112111</t>
  </si>
  <si>
    <t>головний розпорядник -Косівська міська рада, одержувач коштів - комунальне некомерційне підприємство "Центр первинної медичної допомоги"</t>
  </si>
  <si>
    <t>2.1</t>
  </si>
  <si>
    <t>2.2</t>
  </si>
  <si>
    <t>2.3</t>
  </si>
  <si>
    <t>3.1</t>
  </si>
  <si>
    <t>3.2</t>
  </si>
  <si>
    <t>3.3</t>
  </si>
  <si>
    <t>Проведення поточних ремонтів приміщень, придбання матеріалів, будівельних матеріалів, інвентарю та інструментів для проведення ремонтних робіт  господарським способом, проведення капітальних ремонтів приміщень (в т.ч. ПКД, експертиза ПКД , тех. нагляд), виконання ремонтно-будівельних робіт з реконструкції та капітального ремонту приміщень лікарні для лікування військовослужбовців. Придбання обладнання та предметів довгострокового користування (в т.ч.монтаж).</t>
  </si>
  <si>
    <t>2610</t>
  </si>
  <si>
    <t>Всього по КПКВМБ 0112152 "Інші програми та заходи у сфері охорони здоров`я"</t>
  </si>
  <si>
    <t>Всього по КПКВМБ 0112111 "Первинна медична допомога населенню, що надається центрами первинної медичної (медико-санітарної) допомоги"</t>
  </si>
  <si>
    <t>Всього по КПКВМБ 0112010"Багатопрофільна стаціонарна медична допомога населенню"</t>
  </si>
  <si>
    <t>Всього по КПКВМБ 0112113 "Первинна медична допомога населенню, що надається амбулаторно-поліклінічними закладами (відділеннями)"</t>
  </si>
  <si>
    <t>Забезпечення фінансової підтримки для оплати комунальних послуг та енергоносіїв</t>
  </si>
  <si>
    <t>Всього по Програмі</t>
  </si>
  <si>
    <t>7</t>
  </si>
  <si>
    <t>8</t>
  </si>
  <si>
    <t>8.1</t>
  </si>
  <si>
    <t>9.1</t>
  </si>
  <si>
    <t>9.2</t>
  </si>
  <si>
    <t>10</t>
  </si>
  <si>
    <t>Придбання матеріалів, інвентарю та інструментів для проведення ремонтних робіт господарським способом в приміщенні пральні</t>
  </si>
  <si>
    <t>2.4</t>
  </si>
  <si>
    <t>2,5</t>
  </si>
  <si>
    <t>012010</t>
  </si>
  <si>
    <t>Придбання матеріалів, інвентарю та інструментів для проведення ремонтних робіт господарським способом)  для КНП "Косівська ЦРЛ"</t>
  </si>
  <si>
    <t>Додаток 4</t>
  </si>
  <si>
    <t>Секретар   ради                                                 Світлана МЕДВЕДЧУК</t>
  </si>
  <si>
    <t>до рішення  міської ради  від   30.01.2026р.  №3181-61/2026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</si>
</sst>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4" fillId="0" borderId="0" xfId="0" applyFont="1" applyBorder="1" applyAlignment="1"/>
    <xf numFmtId="0" fontId="16" fillId="0" borderId="0" xfId="0" applyFont="1" applyFill="1"/>
    <xf numFmtId="0" fontId="14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14" fillId="0" borderId="0" xfId="0" applyFont="1" applyFill="1" applyAlignment="1"/>
    <xf numFmtId="0" fontId="14" fillId="0" borderId="0" xfId="0" applyFont="1" applyFill="1"/>
    <xf numFmtId="0" fontId="16" fillId="0" borderId="0" xfId="0" applyFont="1"/>
    <xf numFmtId="0" fontId="16" fillId="0" borderId="0" xfId="0" applyFont="1" applyAlignment="1">
      <alignment horizontal="right"/>
    </xf>
    <xf numFmtId="4" fontId="9" fillId="0" borderId="3" xfId="0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BreakPreview" zoomScaleNormal="100" zoomScaleSheetLayoutView="100" workbookViewId="0">
      <selection activeCell="F2" sqref="F2:G2"/>
    </sheetView>
  </sheetViews>
  <sheetFormatPr defaultRowHeight="12.75" x14ac:dyDescent="0.2"/>
  <cols>
    <col min="1" max="1" width="9.5703125" style="12" customWidth="1"/>
    <col min="2" max="2" width="11.85546875" customWidth="1"/>
    <col min="3" max="3" width="16.42578125" customWidth="1"/>
    <col min="4" max="4" width="97.5703125" customWidth="1"/>
    <col min="5" max="5" width="21.85546875" style="9" customWidth="1"/>
    <col min="6" max="6" width="21" style="9" customWidth="1"/>
    <col min="7" max="7" width="25.5703125" customWidth="1"/>
  </cols>
  <sheetData>
    <row r="1" spans="1:7" ht="15.75" customHeight="1" x14ac:dyDescent="0.25">
      <c r="A1" s="11"/>
      <c r="B1" s="4"/>
      <c r="C1" s="4"/>
      <c r="D1" s="4"/>
      <c r="E1" s="7"/>
      <c r="F1" s="7"/>
      <c r="G1" s="3" t="s">
        <v>68</v>
      </c>
    </row>
    <row r="2" spans="1:7" s="1" customFormat="1" ht="67.5" customHeight="1" x14ac:dyDescent="0.3">
      <c r="A2" s="12"/>
      <c r="D2" s="2"/>
      <c r="E2" s="8"/>
      <c r="F2" s="68" t="s">
        <v>70</v>
      </c>
      <c r="G2" s="68"/>
    </row>
    <row r="3" spans="1:7" ht="51" customHeight="1" x14ac:dyDescent="0.2">
      <c r="A3" s="69" t="s">
        <v>30</v>
      </c>
      <c r="B3" s="69"/>
      <c r="C3" s="69"/>
      <c r="D3" s="69"/>
      <c r="E3" s="69"/>
      <c r="F3" s="69"/>
      <c r="G3" s="69"/>
    </row>
    <row r="4" spans="1:7" ht="106.5" customHeight="1" x14ac:dyDescent="0.2">
      <c r="A4" s="13" t="s">
        <v>0</v>
      </c>
      <c r="B4" s="14" t="s">
        <v>3</v>
      </c>
      <c r="C4" s="5" t="s">
        <v>4</v>
      </c>
      <c r="D4" s="5" t="s">
        <v>6</v>
      </c>
      <c r="E4" s="5" t="s">
        <v>1</v>
      </c>
      <c r="F4" s="5" t="s">
        <v>5</v>
      </c>
      <c r="G4" s="15" t="s">
        <v>2</v>
      </c>
    </row>
    <row r="5" spans="1:7" ht="51.75" customHeight="1" x14ac:dyDescent="0.2">
      <c r="A5" s="70" t="s">
        <v>7</v>
      </c>
      <c r="B5" s="70"/>
      <c r="C5" s="70"/>
      <c r="D5" s="70"/>
      <c r="E5" s="16">
        <f>E17+E22+E29</f>
        <v>13535350.460000001</v>
      </c>
      <c r="F5" s="16">
        <f t="shared" ref="F5:G5" si="0">F17+F22+F29</f>
        <v>600000</v>
      </c>
      <c r="G5" s="16">
        <f t="shared" si="0"/>
        <v>14135350.460000001</v>
      </c>
    </row>
    <row r="6" spans="1:7" s="6" customFormat="1" ht="44.25" customHeight="1" x14ac:dyDescent="0.2">
      <c r="A6" s="18">
        <v>1</v>
      </c>
      <c r="B6" s="19"/>
      <c r="C6" s="18">
        <v>2610</v>
      </c>
      <c r="D6" s="18" t="s">
        <v>8</v>
      </c>
      <c r="E6" s="20">
        <f>E7+E8+E9+E10</f>
        <v>11528185.460000001</v>
      </c>
      <c r="F6" s="20"/>
      <c r="G6" s="20">
        <f t="shared" ref="G6:G28" si="1">E6+F6</f>
        <v>11528185.460000001</v>
      </c>
    </row>
    <row r="7" spans="1:7" s="6" customFormat="1" ht="32.25" customHeight="1" x14ac:dyDescent="0.2">
      <c r="A7" s="19" t="s">
        <v>12</v>
      </c>
      <c r="B7" s="19" t="s">
        <v>9</v>
      </c>
      <c r="C7" s="18">
        <v>2271</v>
      </c>
      <c r="D7" s="18" t="s">
        <v>10</v>
      </c>
      <c r="E7" s="63">
        <f>2504700+510800+118700+454085.46-454085.46+550000+670000</f>
        <v>4354200</v>
      </c>
      <c r="F7" s="63"/>
      <c r="G7" s="63">
        <f t="shared" si="1"/>
        <v>4354200</v>
      </c>
    </row>
    <row r="8" spans="1:7" s="6" customFormat="1" ht="33" customHeight="1" x14ac:dyDescent="0.2">
      <c r="A8" s="19" t="s">
        <v>13</v>
      </c>
      <c r="B8" s="19" t="s">
        <v>9</v>
      </c>
      <c r="C8" s="65">
        <v>2272</v>
      </c>
      <c r="D8" s="65" t="s">
        <v>11</v>
      </c>
      <c r="E8" s="64">
        <f>573300+100000+100000+50000+3300</f>
        <v>826600</v>
      </c>
      <c r="F8" s="64"/>
      <c r="G8" s="64">
        <f t="shared" si="1"/>
        <v>826600</v>
      </c>
    </row>
    <row r="9" spans="1:7" s="6" customFormat="1" ht="30" customHeight="1" x14ac:dyDescent="0.2">
      <c r="A9" s="19" t="s">
        <v>14</v>
      </c>
      <c r="B9" s="19" t="s">
        <v>9</v>
      </c>
      <c r="C9" s="65">
        <v>2273</v>
      </c>
      <c r="D9" s="65" t="s">
        <v>15</v>
      </c>
      <c r="E9" s="64">
        <f>3950900-118700+354085.46+500000-70100+500000+123400-28400</f>
        <v>5211185.46</v>
      </c>
      <c r="F9" s="64"/>
      <c r="G9" s="64">
        <f t="shared" si="1"/>
        <v>5211185.46</v>
      </c>
    </row>
    <row r="10" spans="1:7" s="6" customFormat="1" ht="35.25" customHeight="1" x14ac:dyDescent="0.2">
      <c r="A10" s="19" t="s">
        <v>17</v>
      </c>
      <c r="B10" s="19" t="s">
        <v>9</v>
      </c>
      <c r="C10" s="65">
        <v>2274</v>
      </c>
      <c r="D10" s="65" t="s">
        <v>16</v>
      </c>
      <c r="E10" s="64">
        <f>741000+70100+300000+25100</f>
        <v>1136200</v>
      </c>
      <c r="F10" s="64"/>
      <c r="G10" s="64">
        <f t="shared" si="1"/>
        <v>1136200</v>
      </c>
    </row>
    <row r="11" spans="1:7" s="6" customFormat="1" ht="144" customHeight="1" x14ac:dyDescent="0.2">
      <c r="A11" s="21" t="s">
        <v>19</v>
      </c>
      <c r="B11" s="22"/>
      <c r="C11" s="23" t="s">
        <v>36</v>
      </c>
      <c r="D11" s="24" t="s">
        <v>49</v>
      </c>
      <c r="E11" s="25">
        <f>SUM(E13:E16)</f>
        <v>600000</v>
      </c>
      <c r="F11" s="26">
        <f>F12+F15</f>
        <v>600000</v>
      </c>
      <c r="G11" s="26">
        <f>E11+F11</f>
        <v>1200000</v>
      </c>
    </row>
    <row r="12" spans="1:7" s="6" customFormat="1" ht="48.75" customHeight="1" x14ac:dyDescent="0.2">
      <c r="A12" s="27" t="s">
        <v>43</v>
      </c>
      <c r="B12" s="27" t="s">
        <v>9</v>
      </c>
      <c r="C12" s="28" t="s">
        <v>37</v>
      </c>
      <c r="D12" s="29" t="s">
        <v>39</v>
      </c>
      <c r="E12" s="30"/>
      <c r="F12" s="31">
        <v>600000</v>
      </c>
      <c r="G12" s="31">
        <f>E12+F12</f>
        <v>600000</v>
      </c>
    </row>
    <row r="13" spans="1:7" s="6" customFormat="1" ht="89.25" customHeight="1" x14ac:dyDescent="0.3">
      <c r="A13" s="27" t="s">
        <v>44</v>
      </c>
      <c r="B13" s="27" t="s">
        <v>9</v>
      </c>
      <c r="C13" s="28" t="s">
        <v>35</v>
      </c>
      <c r="D13" s="32" t="s">
        <v>38</v>
      </c>
      <c r="E13" s="30">
        <f>300000-115000-7618</f>
        <v>177382</v>
      </c>
      <c r="F13" s="30"/>
      <c r="G13" s="30">
        <f t="shared" ref="G13" si="2">300000-115000-7618</f>
        <v>177382</v>
      </c>
    </row>
    <row r="14" spans="1:7" s="6" customFormat="1" ht="60" customHeight="1" x14ac:dyDescent="0.2">
      <c r="A14" s="27" t="s">
        <v>45</v>
      </c>
      <c r="B14" s="27" t="s">
        <v>9</v>
      </c>
      <c r="C14" s="28" t="s">
        <v>35</v>
      </c>
      <c r="D14" s="29" t="s">
        <v>63</v>
      </c>
      <c r="E14" s="30">
        <f>7618</f>
        <v>7618</v>
      </c>
      <c r="F14" s="31"/>
      <c r="G14" s="31">
        <f>E14+F14</f>
        <v>7618</v>
      </c>
    </row>
    <row r="15" spans="1:7" s="6" customFormat="1" ht="52.5" customHeight="1" x14ac:dyDescent="0.2">
      <c r="A15" s="19" t="s">
        <v>64</v>
      </c>
      <c r="B15" s="19" t="s">
        <v>9</v>
      </c>
      <c r="C15" s="18" t="s">
        <v>35</v>
      </c>
      <c r="D15" s="29" t="s">
        <v>40</v>
      </c>
      <c r="E15" s="33">
        <f>115000</f>
        <v>115000</v>
      </c>
      <c r="F15" s="20"/>
      <c r="G15" s="20">
        <f>115000</f>
        <v>115000</v>
      </c>
    </row>
    <row r="16" spans="1:7" s="6" customFormat="1" ht="52.5" customHeight="1" x14ac:dyDescent="0.2">
      <c r="A16" s="19" t="s">
        <v>65</v>
      </c>
      <c r="B16" s="19" t="s">
        <v>66</v>
      </c>
      <c r="C16" s="18" t="s">
        <v>35</v>
      </c>
      <c r="D16" s="29" t="s">
        <v>67</v>
      </c>
      <c r="E16" s="20">
        <v>300000</v>
      </c>
      <c r="F16" s="20"/>
      <c r="G16" s="20">
        <f>E16+F16</f>
        <v>300000</v>
      </c>
    </row>
    <row r="17" spans="1:7" s="10" customFormat="1" ht="42.75" customHeight="1" x14ac:dyDescent="0.25">
      <c r="A17" s="71" t="s">
        <v>53</v>
      </c>
      <c r="B17" s="72"/>
      <c r="C17" s="72"/>
      <c r="D17" s="73"/>
      <c r="E17" s="34">
        <f>E6+E11</f>
        <v>12128185.460000001</v>
      </c>
      <c r="F17" s="34">
        <f t="shared" ref="F17:G17" si="3">F6+F11</f>
        <v>600000</v>
      </c>
      <c r="G17" s="34">
        <f t="shared" si="3"/>
        <v>12728185.460000001</v>
      </c>
    </row>
    <row r="18" spans="1:7" s="10" customFormat="1" ht="38.25" customHeight="1" x14ac:dyDescent="0.25">
      <c r="A18" s="19" t="s">
        <v>21</v>
      </c>
      <c r="B18" s="35"/>
      <c r="C18" s="19" t="s">
        <v>50</v>
      </c>
      <c r="D18" s="28" t="s">
        <v>8</v>
      </c>
      <c r="E18" s="20"/>
      <c r="F18" s="20"/>
      <c r="G18" s="20"/>
    </row>
    <row r="19" spans="1:7" s="6" customFormat="1" ht="18.75" x14ac:dyDescent="0.2">
      <c r="A19" s="19" t="s">
        <v>46</v>
      </c>
      <c r="B19" s="19" t="s">
        <v>18</v>
      </c>
      <c r="C19" s="18">
        <v>2273</v>
      </c>
      <c r="D19" s="18" t="s">
        <v>15</v>
      </c>
      <c r="E19" s="20">
        <f>264800-34445-2550</f>
        <v>227805</v>
      </c>
      <c r="F19" s="20"/>
      <c r="G19" s="20">
        <f t="shared" si="1"/>
        <v>227805</v>
      </c>
    </row>
    <row r="20" spans="1:7" s="6" customFormat="1" ht="18.75" x14ac:dyDescent="0.2">
      <c r="A20" s="19" t="s">
        <v>47</v>
      </c>
      <c r="B20" s="19" t="s">
        <v>18</v>
      </c>
      <c r="C20" s="18">
        <v>2274</v>
      </c>
      <c r="D20" s="18" t="s">
        <v>16</v>
      </c>
      <c r="E20" s="20">
        <f>304900-135378+135378-120850</f>
        <v>184050</v>
      </c>
      <c r="F20" s="20"/>
      <c r="G20" s="20">
        <f t="shared" si="1"/>
        <v>184050</v>
      </c>
    </row>
    <row r="21" spans="1:7" ht="18.75" x14ac:dyDescent="0.2">
      <c r="A21" s="19" t="s">
        <v>48</v>
      </c>
      <c r="B21" s="19" t="s">
        <v>18</v>
      </c>
      <c r="C21" s="18">
        <v>2275</v>
      </c>
      <c r="D21" s="18" t="s">
        <v>29</v>
      </c>
      <c r="E21" s="20">
        <f>100000-4690</f>
        <v>95310</v>
      </c>
      <c r="F21" s="20"/>
      <c r="G21" s="20">
        <f t="shared" si="1"/>
        <v>95310</v>
      </c>
    </row>
    <row r="22" spans="1:7" ht="39.75" customHeight="1" x14ac:dyDescent="0.2">
      <c r="A22" s="71" t="s">
        <v>54</v>
      </c>
      <c r="B22" s="72"/>
      <c r="C22" s="72"/>
      <c r="D22" s="73"/>
      <c r="E22" s="34">
        <f>SUM(E19:E21)</f>
        <v>507165</v>
      </c>
      <c r="F22" s="34">
        <f t="shared" ref="F22:G22" si="4">SUM(F19:F21)</f>
        <v>0</v>
      </c>
      <c r="G22" s="34">
        <f t="shared" si="4"/>
        <v>507165</v>
      </c>
    </row>
    <row r="23" spans="1:7" ht="76.5" customHeight="1" x14ac:dyDescent="0.2">
      <c r="A23" s="19" t="s">
        <v>23</v>
      </c>
      <c r="B23" s="19" t="s">
        <v>20</v>
      </c>
      <c r="C23" s="18" t="s">
        <v>33</v>
      </c>
      <c r="D23" s="18" t="s">
        <v>25</v>
      </c>
      <c r="E23" s="20">
        <f>540000+37036</f>
        <v>577036</v>
      </c>
      <c r="F23" s="20"/>
      <c r="G23" s="20">
        <f t="shared" si="1"/>
        <v>577036</v>
      </c>
    </row>
    <row r="24" spans="1:7" ht="37.5" x14ac:dyDescent="0.2">
      <c r="A24" s="19" t="s">
        <v>26</v>
      </c>
      <c r="B24" s="19" t="s">
        <v>20</v>
      </c>
      <c r="C24" s="18" t="s">
        <v>33</v>
      </c>
      <c r="D24" s="36" t="s">
        <v>22</v>
      </c>
      <c r="E24" s="20">
        <f>74000-14000</f>
        <v>60000</v>
      </c>
      <c r="F24" s="20"/>
      <c r="G24" s="20">
        <f t="shared" si="1"/>
        <v>60000</v>
      </c>
    </row>
    <row r="25" spans="1:7" ht="37.5" x14ac:dyDescent="0.2">
      <c r="A25" s="19" t="s">
        <v>28</v>
      </c>
      <c r="B25" s="19" t="s">
        <v>20</v>
      </c>
      <c r="C25" s="18" t="s">
        <v>33</v>
      </c>
      <c r="D25" s="36" t="s">
        <v>24</v>
      </c>
      <c r="E25" s="20">
        <f>190000-23036</f>
        <v>166964</v>
      </c>
      <c r="F25" s="20"/>
      <c r="G25" s="20">
        <f t="shared" si="1"/>
        <v>166964</v>
      </c>
    </row>
    <row r="26" spans="1:7" ht="37.5" x14ac:dyDescent="0.2">
      <c r="A26" s="19" t="s">
        <v>57</v>
      </c>
      <c r="B26" s="19" t="s">
        <v>20</v>
      </c>
      <c r="C26" s="18" t="s">
        <v>34</v>
      </c>
      <c r="D26" s="36" t="s">
        <v>32</v>
      </c>
      <c r="E26" s="20">
        <v>46000</v>
      </c>
      <c r="F26" s="20"/>
      <c r="G26" s="20">
        <f t="shared" si="1"/>
        <v>46000</v>
      </c>
    </row>
    <row r="27" spans="1:7" ht="37.5" x14ac:dyDescent="0.2">
      <c r="A27" s="19" t="s">
        <v>58</v>
      </c>
      <c r="B27" s="19"/>
      <c r="C27" s="18">
        <v>2610</v>
      </c>
      <c r="D27" s="36" t="s">
        <v>27</v>
      </c>
      <c r="E27" s="20">
        <f>SUM(E28:E28)</f>
        <v>50000</v>
      </c>
      <c r="F27" s="20"/>
      <c r="G27" s="20">
        <f t="shared" si="1"/>
        <v>50000</v>
      </c>
    </row>
    <row r="28" spans="1:7" ht="18.75" x14ac:dyDescent="0.2">
      <c r="A28" s="19" t="s">
        <v>59</v>
      </c>
      <c r="B28" s="19" t="s">
        <v>20</v>
      </c>
      <c r="C28" s="37">
        <v>2220</v>
      </c>
      <c r="D28" s="38" t="s">
        <v>31</v>
      </c>
      <c r="E28" s="20">
        <v>50000</v>
      </c>
      <c r="F28" s="20"/>
      <c r="G28" s="20">
        <f t="shared" si="1"/>
        <v>50000</v>
      </c>
    </row>
    <row r="29" spans="1:7" ht="50.25" customHeight="1" x14ac:dyDescent="0.2">
      <c r="A29" s="76" t="s">
        <v>51</v>
      </c>
      <c r="B29" s="76"/>
      <c r="C29" s="76"/>
      <c r="D29" s="76"/>
      <c r="E29" s="34">
        <f>E23+E24+E25+E26+E27</f>
        <v>900000</v>
      </c>
      <c r="F29" s="34">
        <f t="shared" ref="F29:G29" si="5">F23+F24+F25+F26+F27</f>
        <v>0</v>
      </c>
      <c r="G29" s="34">
        <f t="shared" si="5"/>
        <v>900000</v>
      </c>
    </row>
    <row r="30" spans="1:7" ht="58.5" customHeight="1" x14ac:dyDescent="0.2">
      <c r="A30" s="67" t="s">
        <v>42</v>
      </c>
      <c r="B30" s="67"/>
      <c r="C30" s="67"/>
      <c r="D30" s="67"/>
      <c r="E30" s="34">
        <f>E31+E38</f>
        <v>616513</v>
      </c>
      <c r="F30" s="34">
        <f>F31+F38</f>
        <v>0</v>
      </c>
      <c r="G30" s="34">
        <f>G31+G38</f>
        <v>616513</v>
      </c>
    </row>
    <row r="31" spans="1:7" ht="58.5" customHeight="1" x14ac:dyDescent="0.2">
      <c r="A31" s="28">
        <v>9</v>
      </c>
      <c r="B31" s="39"/>
      <c r="C31" s="40">
        <v>2610</v>
      </c>
      <c r="D31" s="40" t="s">
        <v>55</v>
      </c>
      <c r="E31" s="41">
        <f>SUM(E32:E35)</f>
        <v>406513</v>
      </c>
      <c r="F31" s="41">
        <f t="shared" ref="F31:G31" si="6">SUM(F32:F35)</f>
        <v>0</v>
      </c>
      <c r="G31" s="41">
        <f t="shared" si="6"/>
        <v>406513</v>
      </c>
    </row>
    <row r="32" spans="1:7" ht="27.75" customHeight="1" x14ac:dyDescent="0.2">
      <c r="A32" s="27" t="s">
        <v>60</v>
      </c>
      <c r="B32" s="39" t="s">
        <v>41</v>
      </c>
      <c r="C32" s="28">
        <v>2271</v>
      </c>
      <c r="D32" s="40" t="s">
        <v>10</v>
      </c>
      <c r="E32" s="41">
        <f>45000</f>
        <v>45000</v>
      </c>
      <c r="F32" s="41"/>
      <c r="G32" s="41">
        <f>E32+F32</f>
        <v>45000</v>
      </c>
    </row>
    <row r="33" spans="1:7" ht="27" customHeight="1" x14ac:dyDescent="0.2">
      <c r="A33" s="27" t="s">
        <v>61</v>
      </c>
      <c r="B33" s="39" t="s">
        <v>41</v>
      </c>
      <c r="C33" s="28">
        <v>2272</v>
      </c>
      <c r="D33" s="40" t="s">
        <v>11</v>
      </c>
      <c r="E33" s="17">
        <f>12000+15000+5600</f>
        <v>32600</v>
      </c>
      <c r="F33" s="17"/>
      <c r="G33" s="17">
        <f>E33+F33</f>
        <v>32600</v>
      </c>
    </row>
    <row r="34" spans="1:7" ht="18.75" x14ac:dyDescent="0.2">
      <c r="A34" s="27" t="s">
        <v>60</v>
      </c>
      <c r="B34" s="39" t="s">
        <v>41</v>
      </c>
      <c r="C34" s="40">
        <v>2273</v>
      </c>
      <c r="D34" s="40" t="s">
        <v>15</v>
      </c>
      <c r="E34" s="30">
        <f>139135+60000</f>
        <v>199135</v>
      </c>
      <c r="F34" s="30"/>
      <c r="G34" s="30">
        <f>E34+F34</f>
        <v>199135</v>
      </c>
    </row>
    <row r="35" spans="1:7" ht="18.75" x14ac:dyDescent="0.2">
      <c r="A35" s="42" t="s">
        <v>61</v>
      </c>
      <c r="B35" s="43" t="s">
        <v>41</v>
      </c>
      <c r="C35" s="44">
        <v>2274</v>
      </c>
      <c r="D35" s="44" t="s">
        <v>16</v>
      </c>
      <c r="E35" s="62">
        <f>135378-5600</f>
        <v>129778</v>
      </c>
      <c r="F35" s="62"/>
      <c r="G35" s="62">
        <f t="shared" ref="G35" si="7">135378-5600</f>
        <v>129778</v>
      </c>
    </row>
    <row r="36" spans="1:7" ht="18.75" x14ac:dyDescent="0.2">
      <c r="A36" s="46"/>
      <c r="B36" s="47"/>
      <c r="C36" s="48"/>
      <c r="D36" s="44"/>
      <c r="E36" s="45"/>
      <c r="F36" s="45"/>
      <c r="G36" s="45"/>
    </row>
    <row r="37" spans="1:7" ht="39.75" customHeight="1" x14ac:dyDescent="0.2">
      <c r="A37" s="77" t="s">
        <v>52</v>
      </c>
      <c r="B37" s="78"/>
      <c r="C37" s="78"/>
      <c r="D37" s="79"/>
      <c r="E37" s="49">
        <f>E31</f>
        <v>406513</v>
      </c>
      <c r="F37" s="49">
        <f t="shared" ref="F37" si="8">F34+F35</f>
        <v>0</v>
      </c>
      <c r="G37" s="49">
        <f>G31</f>
        <v>406513</v>
      </c>
    </row>
    <row r="38" spans="1:7" ht="80.25" customHeight="1" x14ac:dyDescent="0.2">
      <c r="A38" s="19" t="s">
        <v>62</v>
      </c>
      <c r="B38" s="19"/>
      <c r="C38" s="18" t="s">
        <v>33</v>
      </c>
      <c r="D38" s="50" t="s">
        <v>25</v>
      </c>
      <c r="E38" s="41">
        <v>210000</v>
      </c>
      <c r="F38" s="51"/>
      <c r="G38" s="51">
        <f>E38+F38</f>
        <v>210000</v>
      </c>
    </row>
    <row r="39" spans="1:7" ht="37.5" customHeight="1" x14ac:dyDescent="0.2">
      <c r="A39" s="80" t="s">
        <v>51</v>
      </c>
      <c r="B39" s="81"/>
      <c r="C39" s="81"/>
      <c r="D39" s="82"/>
      <c r="E39" s="49">
        <f>E38</f>
        <v>210000</v>
      </c>
      <c r="F39" s="52"/>
      <c r="G39" s="52">
        <f>G38</f>
        <v>210000</v>
      </c>
    </row>
    <row r="40" spans="1:7" ht="33" customHeight="1" x14ac:dyDescent="0.2">
      <c r="A40" s="80" t="s">
        <v>56</v>
      </c>
      <c r="B40" s="81"/>
      <c r="C40" s="81"/>
      <c r="D40" s="82"/>
      <c r="E40" s="53">
        <f>E5+E30</f>
        <v>14151863.460000001</v>
      </c>
      <c r="F40" s="53">
        <f t="shared" ref="F40:G40" si="9">F5+F30</f>
        <v>600000</v>
      </c>
      <c r="G40" s="53">
        <f t="shared" si="9"/>
        <v>14751863.460000001</v>
      </c>
    </row>
    <row r="41" spans="1:7" ht="18.75" customHeight="1" x14ac:dyDescent="0.2">
      <c r="A41" s="74" t="s">
        <v>69</v>
      </c>
      <c r="B41" s="74"/>
      <c r="C41" s="74"/>
      <c r="D41" s="74"/>
      <c r="E41" s="74"/>
      <c r="F41" s="74"/>
      <c r="G41" s="74"/>
    </row>
    <row r="42" spans="1:7" ht="19.5" customHeight="1" x14ac:dyDescent="0.2">
      <c r="A42" s="75"/>
      <c r="B42" s="75"/>
      <c r="C42" s="75"/>
      <c r="D42" s="75"/>
      <c r="E42" s="75"/>
      <c r="F42" s="75"/>
      <c r="G42" s="75"/>
    </row>
    <row r="43" spans="1:7" ht="18.75" x14ac:dyDescent="0.3">
      <c r="A43" s="54"/>
      <c r="B43" s="66"/>
      <c r="C43" s="66"/>
      <c r="D43" s="55"/>
      <c r="E43" s="56"/>
      <c r="F43" s="57"/>
      <c r="G43" s="55"/>
    </row>
    <row r="44" spans="1:7" ht="18.75" x14ac:dyDescent="0.3">
      <c r="A44" s="54"/>
      <c r="B44" s="58"/>
      <c r="C44" s="55"/>
      <c r="D44" s="59"/>
      <c r="E44" s="57"/>
      <c r="F44" s="57"/>
      <c r="G44" s="55"/>
    </row>
    <row r="45" spans="1:7" x14ac:dyDescent="0.2">
      <c r="A45" s="55"/>
      <c r="B45" s="60"/>
      <c r="C45" s="60"/>
      <c r="D45" s="60"/>
      <c r="E45" s="61"/>
      <c r="F45" s="61"/>
      <c r="G45" s="60"/>
    </row>
    <row r="46" spans="1:7" ht="18.75" x14ac:dyDescent="0.3">
      <c r="A46" s="58"/>
      <c r="B46" s="60"/>
      <c r="C46" s="60"/>
      <c r="D46" s="60"/>
      <c r="E46" s="61"/>
      <c r="F46" s="61"/>
      <c r="G46" s="60"/>
    </row>
  </sheetData>
  <mergeCells count="12">
    <mergeCell ref="B43:C43"/>
    <mergeCell ref="A30:D30"/>
    <mergeCell ref="F2:G2"/>
    <mergeCell ref="A3:G3"/>
    <mergeCell ref="A5:D5"/>
    <mergeCell ref="A17:D17"/>
    <mergeCell ref="A41:G42"/>
    <mergeCell ref="A22:D22"/>
    <mergeCell ref="A29:D29"/>
    <mergeCell ref="A37:D37"/>
    <mergeCell ref="A39:D39"/>
    <mergeCell ref="A40:D40"/>
  </mergeCells>
  <pageMargins left="0.23622047244094491" right="0.23622047244094491" top="0.35433070866141736" bottom="0.35433070866141736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2026-02-04T09:33:11Z</cp:lastPrinted>
  <dcterms:created xsi:type="dcterms:W3CDTF">2007-12-29T12:46:41Z</dcterms:created>
  <dcterms:modified xsi:type="dcterms:W3CDTF">2026-02-04T09:33:15Z</dcterms:modified>
</cp:coreProperties>
</file>