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ED2D870C-5E51-479A-BAD3-AB6DAE96B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" sheetId="8" r:id="rId1"/>
  </sheets>
  <definedNames>
    <definedName name="_xlnm.Print_Area" localSheetId="0">додаток!$A$1:$H$123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8" l="1"/>
  <c r="H73" i="8"/>
  <c r="G73" i="8"/>
  <c r="G19" i="8"/>
  <c r="G25" i="8"/>
  <c r="G20" i="8"/>
  <c r="F114" i="8" l="1"/>
  <c r="G89" i="8"/>
  <c r="H102" i="8" l="1"/>
  <c r="H113" i="8" l="1"/>
  <c r="G40" i="8" l="1"/>
  <c r="H107" i="8" l="1"/>
  <c r="G61" i="8"/>
  <c r="G36" i="8"/>
  <c r="H15" i="8" l="1"/>
  <c r="F15" i="8"/>
  <c r="H80" i="8" l="1"/>
  <c r="H62" i="8"/>
  <c r="G62" i="8"/>
  <c r="G57" i="8"/>
  <c r="F70" i="8"/>
  <c r="G18" i="8"/>
  <c r="H21" i="8" l="1"/>
  <c r="H22" i="8"/>
  <c r="H23" i="8"/>
  <c r="H24" i="8"/>
  <c r="G87" i="8" l="1"/>
  <c r="G81" i="8"/>
  <c r="F53" i="8"/>
  <c r="G77" i="8" l="1"/>
  <c r="F63" i="8" l="1"/>
  <c r="H112" i="8" l="1"/>
  <c r="H120" i="8"/>
  <c r="G120" i="8"/>
  <c r="F65" i="8"/>
  <c r="F67" i="8"/>
  <c r="G112" i="8"/>
  <c r="F6" i="8" l="1"/>
  <c r="H63" i="8"/>
  <c r="H86" i="8"/>
  <c r="H70" i="8"/>
  <c r="H43" i="8"/>
  <c r="H34" i="8"/>
  <c r="H37" i="8"/>
  <c r="H38" i="8"/>
  <c r="H42" i="8"/>
  <c r="G114" i="8" l="1"/>
  <c r="H85" i="8" l="1"/>
  <c r="H118" i="8" l="1"/>
  <c r="H68" i="8" l="1"/>
  <c r="G45" i="8"/>
  <c r="G84" i="8"/>
  <c r="H14" i="8" l="1"/>
  <c r="H55" i="8" l="1"/>
  <c r="G110" i="8" l="1"/>
  <c r="G35" i="8"/>
  <c r="G78" i="8"/>
  <c r="H8" i="8" l="1"/>
  <c r="H9" i="8"/>
  <c r="H10" i="8"/>
  <c r="H11" i="8"/>
  <c r="H12" i="8"/>
  <c r="H13" i="8"/>
  <c r="H18" i="8"/>
  <c r="H19" i="8"/>
  <c r="H20" i="8"/>
  <c r="H25" i="8"/>
  <c r="H26" i="8"/>
  <c r="H32" i="8"/>
  <c r="H35" i="8"/>
  <c r="H36" i="8"/>
  <c r="H39" i="8"/>
  <c r="H40" i="8"/>
  <c r="H41" i="8"/>
  <c r="H46" i="8"/>
  <c r="H49" i="8"/>
  <c r="H50" i="8"/>
  <c r="H51" i="8"/>
  <c r="H53" i="8"/>
  <c r="H57" i="8"/>
  <c r="H59" i="8"/>
  <c r="H60" i="8"/>
  <c r="H65" i="8"/>
  <c r="H67" i="8"/>
  <c r="H69" i="8"/>
  <c r="H75" i="8"/>
  <c r="H77" i="8"/>
  <c r="H88" i="8" l="1"/>
  <c r="H81" i="8"/>
  <c r="H82" i="8"/>
  <c r="H83" i="8"/>
  <c r="H78" i="8"/>
  <c r="H89" i="8" l="1"/>
  <c r="H95" i="8" l="1"/>
  <c r="H94" i="8"/>
  <c r="H45" i="8" l="1"/>
  <c r="H7" i="8"/>
  <c r="G100" i="8" l="1"/>
  <c r="F91" i="8" l="1"/>
  <c r="G91" i="8"/>
  <c r="H119" i="8" l="1"/>
  <c r="H111" i="8" l="1"/>
  <c r="H97" i="8"/>
  <c r="H92" i="8"/>
  <c r="H84" i="8"/>
  <c r="H87" i="8"/>
  <c r="H61" i="8" l="1"/>
  <c r="G64" i="8"/>
  <c r="G6" i="8" s="1"/>
  <c r="H64" i="8" l="1"/>
  <c r="H117" i="8"/>
  <c r="H114" i="8" s="1"/>
  <c r="H101" i="8"/>
  <c r="H110" i="8"/>
  <c r="H98" i="8"/>
  <c r="H90" i="8"/>
  <c r="H91" i="8" l="1"/>
  <c r="G121" i="8" l="1"/>
  <c r="F121" i="8" l="1"/>
  <c r="H6" i="8"/>
  <c r="H121" i="8" s="1"/>
</calcChain>
</file>

<file path=xl/sharedStrings.xml><?xml version="1.0" encoding="utf-8"?>
<sst xmlns="http://schemas.openxmlformats.org/spreadsheetml/2006/main" count="372" uniqueCount="181">
  <si>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</si>
  <si>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</si>
  <si>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</si>
  <si>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</si>
  <si>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</si>
  <si>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</si>
  <si>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</si>
  <si>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</si>
  <si>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</si>
  <si>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</si>
  <si>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</si>
  <si>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</si>
  <si>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</si>
  <si>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</si>
  <si>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</si>
  <si>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</si>
  <si>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</si>
  <si>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</si>
  <si>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</si>
  <si>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</si>
  <si>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</si>
  <si>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</si>
  <si>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</si>
  <si>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</si>
  <si>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</si>
  <si>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</si>
  <si>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</si>
  <si>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</si>
  <si>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</si>
  <si>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</si>
  <si>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</si>
  <si>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</si>
  <si>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</si>
  <si>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</si>
  <si>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</si>
  <si>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</si>
  <si>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</si>
  <si>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</si>
  <si>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</si>
  <si>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</si>
  <si>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</si>
  <si>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</si>
  <si>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</si>
  <si>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</si>
  <si>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</si>
  <si>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</si>
  <si>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</si>
  <si>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</si>
  <si>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</si>
  <si>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</si>
  <si>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</si>
  <si>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</si>
  <si>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</si>
  <si>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</si>
  <si>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</si>
  <si>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</si>
  <si>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</si>
  <si>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</si>
  <si>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</si>
  <si>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</si>
  <si>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</si>
  <si>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</si>
  <si>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</si>
  <si>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</si>
  <si>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</si>
  <si>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</si>
  <si>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</si>
  <si>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</si>
  <si>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</si>
  <si>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</si>
  <si>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</si>
  <si>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</si>
  <si>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</si>
  <si>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</si>
  <si>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</si>
  <si>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</si>
  <si>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</si>
  <si>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</si>
  <si>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</si>
  <si>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</si>
  <si>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</si>
  <si>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</si>
  <si>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</si>
  <si>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</si>
  <si>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</si>
  <si>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</si>
  <si>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</si>
  <si>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</si>
  <si>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</si>
  <si>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</si>
  <si>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</si>
  <si>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</si>
  <si>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</si>
  <si>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</si>
  <si>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</si>
  <si>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</si>
  <si>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</si>
  <si>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</si>
  <si>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</si>
  <si>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</si>
  <si>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</si>
  <si>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</si>
  <si>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</si>
  <si>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</si>
  <si>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</si>
  <si>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</si>
  <si>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</si>
  <si>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</si>
  <si>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</si>
  <si>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</si>
  <si>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</si>
  <si>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</si>
  <si>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</si>
  <si>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</si>
  <si>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</si>
  <si>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</si>
  <si>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</si>
  <si>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</si>
  <si>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</si>
  <si>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</si>
  <si>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</si>
  <si>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</si>
  <si>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</si>
  <si>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</si>
  <si>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</si>
  <si>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</si>
  <si>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</si>
  <si>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</si>
  <si>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</si>
  <si>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</si>
  <si>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</si>
  <si>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91</t>
  </si>
  <si>
    <t>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</si>
  <si>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Капітальний ремонт концертної зали, малої оркестрової зали та хореографічного класу Косівської школи мистецтв, Косівської міської ради, Косівського району, Івано-Франківської області</t>
  </si>
  <si>
    <t>Капітальний ремонт дорожнього покриття по вул.Зарічна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</si>
  <si>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</si>
  <si>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</si>
  <si>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</si>
  <si>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Утримання мережі вуличного освітлення в с.Яворів, Косівського району, Івано-Франківської області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</si>
  <si>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</si>
  <si>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</si>
  <si>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1014030</t>
  </si>
  <si>
    <t xml:space="preserve">Придбання меблів для облаштування приміщення дитячої бібліотеки </t>
  </si>
  <si>
    <t>Оплата послуг поточного ремонту електромереж</t>
  </si>
  <si>
    <t>95</t>
  </si>
  <si>
    <t>94</t>
  </si>
  <si>
    <t>99</t>
  </si>
  <si>
    <t>100</t>
  </si>
  <si>
    <t>101</t>
  </si>
  <si>
    <t>102</t>
  </si>
  <si>
    <t>103</t>
  </si>
  <si>
    <t xml:space="preserve"> Капітальний ремонт дорожнього покриття  по вул. Сонячна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</si>
  <si>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</si>
  <si>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</si>
  <si>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</si>
  <si>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</si>
  <si>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>Поточний ремонт санвузлів Соколівської гімназії Косівської міської ради в тому числі вигот ПКД</t>
  </si>
  <si>
    <t>89</t>
  </si>
  <si>
    <t>Технічне обслуговування внутрішніх мереж водопостачання Соколівської гімназії</t>
  </si>
  <si>
    <t>Капітальний ремонт водовідведення Соколівської гімназії Косівської міської ради, в тому числі технічний нагляд та виготовлення ПКД</t>
  </si>
  <si>
    <t xml:space="preserve">с.Смодна </t>
  </si>
  <si>
    <t>Поточний ремонт дороги по вул.Будівельників в с.Смодна Косівської міської ради"</t>
  </si>
  <si>
    <t>Поточний ремонт дороги по вул.Шкрібляка в м.Косів  Косівської міської ради</t>
  </si>
  <si>
    <t>92</t>
  </si>
  <si>
    <t>104</t>
  </si>
  <si>
    <t>105</t>
  </si>
  <si>
    <t>106</t>
  </si>
  <si>
    <t>108</t>
  </si>
  <si>
    <t>109</t>
  </si>
  <si>
    <t>110</t>
  </si>
  <si>
    <t>Капітальний ремонт внутрішніх санвузлів в Старокосівському ліцеї Косівської міської ради Івано-Франківської області(в тому числі технічний нагляд та виготовлення ПКД)</t>
  </si>
  <si>
    <t>Поточний ремонт дороги та споруд дорожнього водовідводу по вул.Максимець (біля музею Шкрібляка) в с.Яворів Косівської міської ради</t>
  </si>
  <si>
    <t>Додаток 3</t>
  </si>
  <si>
    <t>Капітальний ремонт відмостки та системи водовідведення біля Косівської школи мистецтв в м.Косів, Косівської міської ради</t>
  </si>
  <si>
    <t>Оплата послуг автогрейдера</t>
  </si>
  <si>
    <t>96</t>
  </si>
  <si>
    <t>111</t>
  </si>
  <si>
    <t>112</t>
  </si>
  <si>
    <t>"Капітальний ремонт системи водовідведення у Косівському ліцеї ім І.Пелипейка Косівської міської ради Івано-Франківської області" (для оплати за надання послуг з технічного нагляду)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</si>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</sst>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3" borderId="0" xfId="0" applyFill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0" xfId="0" applyFont="1"/>
    <xf numFmtId="0" fontId="8" fillId="3" borderId="0" xfId="0" applyFont="1" applyFill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5"/>
  <sheetViews>
    <sheetView tabSelected="1" view="pageBreakPreview" zoomScale="80" zoomScaleNormal="100" zoomScaleSheetLayoutView="80" workbookViewId="0">
      <pane ySplit="5" topLeftCell="A118" activePane="bottomLeft" state="frozen"/>
      <selection pane="bottomLeft" activeCell="G2" sqref="G2:H2"/>
    </sheetView>
  </sheetViews>
  <sheetFormatPr defaultRowHeight="12.75" x14ac:dyDescent="0.2"/>
  <cols>
    <col min="1" max="1" width="8.140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10" ht="15.75" customHeight="1" x14ac:dyDescent="0.25">
      <c r="A1" s="9"/>
      <c r="B1" s="4"/>
      <c r="C1" s="4"/>
      <c r="D1" s="4"/>
      <c r="E1" s="4"/>
      <c r="F1" s="6"/>
      <c r="G1" s="6"/>
      <c r="H1" s="3" t="s">
        <v>172</v>
      </c>
    </row>
    <row r="2" spans="1:10" s="1" customFormat="1" ht="66" customHeight="1" x14ac:dyDescent="0.3">
      <c r="A2" s="14"/>
      <c r="B2" s="15"/>
      <c r="C2" s="15"/>
      <c r="D2" s="2"/>
      <c r="E2" s="16"/>
      <c r="F2" s="17"/>
      <c r="G2" s="107" t="s">
        <v>180</v>
      </c>
      <c r="H2" s="107"/>
    </row>
    <row r="3" spans="1:10" ht="45" customHeight="1" x14ac:dyDescent="0.2">
      <c r="A3" s="108" t="s">
        <v>16</v>
      </c>
      <c r="B3" s="108"/>
      <c r="C3" s="108"/>
      <c r="D3" s="108"/>
      <c r="E3" s="108"/>
      <c r="F3" s="108"/>
      <c r="G3" s="108"/>
      <c r="H3" s="108"/>
    </row>
    <row r="4" spans="1:10" ht="22.5" customHeight="1" x14ac:dyDescent="0.3">
      <c r="A4" s="14"/>
      <c r="B4" s="15"/>
      <c r="C4" s="15"/>
      <c r="D4" s="15"/>
      <c r="E4" s="15"/>
      <c r="F4" s="18"/>
      <c r="G4" s="18"/>
      <c r="H4" s="15" t="s">
        <v>9</v>
      </c>
    </row>
    <row r="5" spans="1:10" ht="171" customHeight="1" x14ac:dyDescent="0.2">
      <c r="A5" s="19" t="s">
        <v>0</v>
      </c>
      <c r="B5" s="73" t="s">
        <v>3</v>
      </c>
      <c r="C5" s="20" t="s">
        <v>4</v>
      </c>
      <c r="D5" s="20" t="s">
        <v>6</v>
      </c>
      <c r="E5" s="20" t="s">
        <v>5</v>
      </c>
      <c r="F5" s="20" t="s">
        <v>1</v>
      </c>
      <c r="G5" s="20" t="s">
        <v>8</v>
      </c>
      <c r="H5" s="21" t="s">
        <v>2</v>
      </c>
    </row>
    <row r="6" spans="1:10" ht="35.25" customHeight="1" x14ac:dyDescent="0.2">
      <c r="A6" s="112" t="s">
        <v>7</v>
      </c>
      <c r="B6" s="113"/>
      <c r="C6" s="113"/>
      <c r="D6" s="113"/>
      <c r="E6" s="114"/>
      <c r="F6" s="11">
        <f>SUM(F7:F90)</f>
        <v>4613408.8</v>
      </c>
      <c r="G6" s="11">
        <f>SUM(G7:G90)</f>
        <v>21309950.800000001</v>
      </c>
      <c r="H6" s="11">
        <f t="shared" ref="H6" si="0">F6+G6</f>
        <v>25923359.600000001</v>
      </c>
    </row>
    <row r="7" spans="1:10" ht="54" customHeight="1" x14ac:dyDescent="0.2">
      <c r="A7" s="25">
        <v>1</v>
      </c>
      <c r="B7" s="35" t="s">
        <v>12</v>
      </c>
      <c r="C7" s="27">
        <v>2240</v>
      </c>
      <c r="D7" s="28" t="s">
        <v>67</v>
      </c>
      <c r="E7" s="28" t="s">
        <v>23</v>
      </c>
      <c r="F7" s="31">
        <v>150500</v>
      </c>
      <c r="G7" s="36"/>
      <c r="H7" s="31">
        <f>F7+G7</f>
        <v>150500</v>
      </c>
      <c r="I7" s="23"/>
      <c r="J7" s="23"/>
    </row>
    <row r="8" spans="1:10" ht="59.25" customHeight="1" x14ac:dyDescent="0.2">
      <c r="A8" s="25">
        <v>2</v>
      </c>
      <c r="B8" s="35" t="s">
        <v>12</v>
      </c>
      <c r="C8" s="27">
        <v>2240</v>
      </c>
      <c r="D8" s="28" t="s">
        <v>59</v>
      </c>
      <c r="E8" s="28" t="s">
        <v>23</v>
      </c>
      <c r="F8" s="31">
        <v>150500</v>
      </c>
      <c r="G8" s="36"/>
      <c r="H8" s="31">
        <f t="shared" ref="H8:H77" si="1">F8+G8</f>
        <v>150500</v>
      </c>
      <c r="I8" s="23"/>
      <c r="J8" s="23"/>
    </row>
    <row r="9" spans="1:10" ht="48.75" customHeight="1" x14ac:dyDescent="0.2">
      <c r="A9" s="25">
        <v>3</v>
      </c>
      <c r="B9" s="35" t="s">
        <v>12</v>
      </c>
      <c r="C9" s="27">
        <v>2240</v>
      </c>
      <c r="D9" s="28" t="s">
        <v>60</v>
      </c>
      <c r="E9" s="28" t="s">
        <v>23</v>
      </c>
      <c r="F9" s="31">
        <v>150500</v>
      </c>
      <c r="G9" s="36"/>
      <c r="H9" s="31">
        <f t="shared" si="1"/>
        <v>150500</v>
      </c>
      <c r="I9" s="23"/>
      <c r="J9" s="23"/>
    </row>
    <row r="10" spans="1:10" ht="39" customHeight="1" x14ac:dyDescent="0.2">
      <c r="A10" s="25">
        <v>4</v>
      </c>
      <c r="B10" s="35" t="s">
        <v>12</v>
      </c>
      <c r="C10" s="27">
        <v>2240</v>
      </c>
      <c r="D10" s="28" t="s">
        <v>74</v>
      </c>
      <c r="E10" s="28" t="s">
        <v>23</v>
      </c>
      <c r="F10" s="31">
        <v>150500</v>
      </c>
      <c r="G10" s="36"/>
      <c r="H10" s="31">
        <f t="shared" si="1"/>
        <v>150500</v>
      </c>
      <c r="I10" s="23"/>
      <c r="J10" s="23"/>
    </row>
    <row r="11" spans="1:10" ht="39" customHeight="1" x14ac:dyDescent="0.2">
      <c r="A11" s="25">
        <v>5</v>
      </c>
      <c r="B11" s="35" t="s">
        <v>12</v>
      </c>
      <c r="C11" s="27">
        <v>2240</v>
      </c>
      <c r="D11" s="28" t="s">
        <v>75</v>
      </c>
      <c r="E11" s="28" t="s">
        <v>23</v>
      </c>
      <c r="F11" s="31">
        <v>150500</v>
      </c>
      <c r="G11" s="36"/>
      <c r="H11" s="31">
        <f t="shared" si="1"/>
        <v>150500</v>
      </c>
      <c r="I11" s="23"/>
      <c r="J11" s="23"/>
    </row>
    <row r="12" spans="1:10" ht="45.75" customHeight="1" x14ac:dyDescent="0.2">
      <c r="A12" s="25">
        <v>6</v>
      </c>
      <c r="B12" s="35" t="s">
        <v>12</v>
      </c>
      <c r="C12" s="27">
        <v>2240</v>
      </c>
      <c r="D12" s="28" t="s">
        <v>61</v>
      </c>
      <c r="E12" s="28" t="s">
        <v>23</v>
      </c>
      <c r="F12" s="31">
        <v>150500</v>
      </c>
      <c r="G12" s="36"/>
      <c r="H12" s="31">
        <f t="shared" si="1"/>
        <v>150500</v>
      </c>
      <c r="I12" s="23"/>
      <c r="J12" s="23"/>
    </row>
    <row r="13" spans="1:10" ht="59.25" customHeight="1" x14ac:dyDescent="0.2">
      <c r="A13" s="25">
        <v>7</v>
      </c>
      <c r="B13" s="26" t="s">
        <v>12</v>
      </c>
      <c r="C13" s="27">
        <v>2240</v>
      </c>
      <c r="D13" s="28" t="s">
        <v>82</v>
      </c>
      <c r="E13" s="29" t="s">
        <v>23</v>
      </c>
      <c r="F13" s="37">
        <v>76000</v>
      </c>
      <c r="G13" s="36"/>
      <c r="H13" s="31">
        <f t="shared" si="1"/>
        <v>76000</v>
      </c>
      <c r="I13" s="23"/>
      <c r="J13" s="23"/>
    </row>
    <row r="14" spans="1:10" ht="58.5" customHeight="1" x14ac:dyDescent="0.2">
      <c r="A14" s="25">
        <v>8</v>
      </c>
      <c r="B14" s="35" t="s">
        <v>12</v>
      </c>
      <c r="C14" s="27">
        <v>2240</v>
      </c>
      <c r="D14" s="28" t="s">
        <v>116</v>
      </c>
      <c r="E14" s="29" t="s">
        <v>23</v>
      </c>
      <c r="F14" s="37">
        <v>95000</v>
      </c>
      <c r="G14" s="36"/>
      <c r="H14" s="31">
        <f t="shared" si="1"/>
        <v>95000</v>
      </c>
      <c r="I14" s="23"/>
      <c r="J14" s="23"/>
    </row>
    <row r="15" spans="1:10" ht="76.5" customHeight="1" x14ac:dyDescent="0.2">
      <c r="A15" s="25">
        <v>9</v>
      </c>
      <c r="B15" s="35" t="s">
        <v>12</v>
      </c>
      <c r="C15" s="27">
        <v>2240</v>
      </c>
      <c r="D15" s="28" t="s">
        <v>139</v>
      </c>
      <c r="E15" s="29" t="s">
        <v>23</v>
      </c>
      <c r="F15" s="31">
        <f>173420+1892</f>
        <v>175312</v>
      </c>
      <c r="G15" s="31"/>
      <c r="H15" s="31">
        <f t="shared" ref="H15" si="2">173420+1892</f>
        <v>175312</v>
      </c>
      <c r="I15" s="23"/>
      <c r="J15" s="23"/>
    </row>
    <row r="16" spans="1:10" ht="51" customHeight="1" x14ac:dyDescent="0.2">
      <c r="A16" s="25">
        <v>10</v>
      </c>
      <c r="B16" s="26" t="s">
        <v>12</v>
      </c>
      <c r="C16" s="27">
        <v>2240</v>
      </c>
      <c r="D16" s="28" t="s">
        <v>162</v>
      </c>
      <c r="E16" s="29" t="s">
        <v>23</v>
      </c>
      <c r="F16" s="31">
        <v>130107</v>
      </c>
      <c r="G16" s="31"/>
      <c r="H16" s="31">
        <v>130107</v>
      </c>
      <c r="I16" s="23"/>
      <c r="J16" s="23"/>
    </row>
    <row r="17" spans="1:10" ht="81.75" customHeight="1" x14ac:dyDescent="0.2">
      <c r="A17" s="25">
        <v>11</v>
      </c>
      <c r="B17" s="35" t="s">
        <v>12</v>
      </c>
      <c r="C17" s="27">
        <v>2240</v>
      </c>
      <c r="D17" s="28" t="s">
        <v>106</v>
      </c>
      <c r="E17" s="29" t="s">
        <v>23</v>
      </c>
      <c r="F17" s="30">
        <v>50000</v>
      </c>
      <c r="G17" s="31"/>
      <c r="H17" s="31">
        <v>50000</v>
      </c>
      <c r="I17" s="23"/>
      <c r="J17" s="23"/>
    </row>
    <row r="18" spans="1:10" ht="37.5" customHeight="1" x14ac:dyDescent="0.2">
      <c r="A18" s="25">
        <v>12</v>
      </c>
      <c r="B18" s="35" t="s">
        <v>12</v>
      </c>
      <c r="C18" s="27">
        <v>3132</v>
      </c>
      <c r="D18" s="28" t="s">
        <v>62</v>
      </c>
      <c r="E18" s="28" t="s">
        <v>23</v>
      </c>
      <c r="F18" s="31"/>
      <c r="G18" s="31">
        <f>300000-16969.2</f>
        <v>283030.8</v>
      </c>
      <c r="H18" s="31">
        <f t="shared" si="1"/>
        <v>283030.8</v>
      </c>
      <c r="I18" s="23"/>
      <c r="J18" s="23"/>
    </row>
    <row r="19" spans="1:10" ht="44.25" customHeight="1" x14ac:dyDescent="0.2">
      <c r="A19" s="80">
        <v>13</v>
      </c>
      <c r="B19" s="81" t="s">
        <v>12</v>
      </c>
      <c r="C19" s="82">
        <v>3132</v>
      </c>
      <c r="D19" s="84" t="s">
        <v>70</v>
      </c>
      <c r="E19" s="94" t="s">
        <v>23</v>
      </c>
      <c r="F19" s="85"/>
      <c r="G19" s="96">
        <f>1000000+386567+1750000-860000-115404</f>
        <v>2161163</v>
      </c>
      <c r="H19" s="85">
        <f t="shared" si="1"/>
        <v>2161163</v>
      </c>
      <c r="I19" s="23"/>
      <c r="J19" s="23"/>
    </row>
    <row r="20" spans="1:10" ht="46.5" customHeight="1" x14ac:dyDescent="0.2">
      <c r="A20" s="80">
        <v>14</v>
      </c>
      <c r="B20" s="97" t="s">
        <v>12</v>
      </c>
      <c r="C20" s="82">
        <v>3132</v>
      </c>
      <c r="D20" s="84" t="s">
        <v>91</v>
      </c>
      <c r="E20" s="92" t="s">
        <v>23</v>
      </c>
      <c r="F20" s="93"/>
      <c r="G20" s="85">
        <f>1000000+381000+163980-276000-699404-544980</f>
        <v>24596</v>
      </c>
      <c r="H20" s="85">
        <f t="shared" si="1"/>
        <v>24596</v>
      </c>
      <c r="I20" s="23"/>
      <c r="J20" s="23"/>
    </row>
    <row r="21" spans="1:10" ht="46.5" customHeight="1" x14ac:dyDescent="0.2">
      <c r="A21" s="25">
        <v>15</v>
      </c>
      <c r="B21" s="26" t="s">
        <v>12</v>
      </c>
      <c r="C21" s="27">
        <v>3132</v>
      </c>
      <c r="D21" s="28" t="s">
        <v>134</v>
      </c>
      <c r="E21" s="29" t="s">
        <v>23</v>
      </c>
      <c r="F21" s="30"/>
      <c r="G21" s="31">
        <v>50000</v>
      </c>
      <c r="H21" s="31">
        <f t="shared" si="1"/>
        <v>50000</v>
      </c>
      <c r="I21" s="23"/>
      <c r="J21" s="23"/>
    </row>
    <row r="22" spans="1:10" ht="46.5" customHeight="1" x14ac:dyDescent="0.2">
      <c r="A22" s="25">
        <v>16</v>
      </c>
      <c r="B22" s="26" t="s">
        <v>12</v>
      </c>
      <c r="C22" s="27">
        <v>3132</v>
      </c>
      <c r="D22" s="28" t="s">
        <v>135</v>
      </c>
      <c r="E22" s="29" t="s">
        <v>23</v>
      </c>
      <c r="F22" s="30"/>
      <c r="G22" s="31">
        <v>50000</v>
      </c>
      <c r="H22" s="31">
        <f t="shared" si="1"/>
        <v>50000</v>
      </c>
      <c r="I22" s="23"/>
      <c r="J22" s="23"/>
    </row>
    <row r="23" spans="1:10" ht="46.5" customHeight="1" x14ac:dyDescent="0.2">
      <c r="A23" s="25">
        <v>17</v>
      </c>
      <c r="B23" s="26" t="s">
        <v>12</v>
      </c>
      <c r="C23" s="27">
        <v>3132</v>
      </c>
      <c r="D23" s="28" t="s">
        <v>136</v>
      </c>
      <c r="E23" s="29" t="s">
        <v>23</v>
      </c>
      <c r="F23" s="30"/>
      <c r="G23" s="31">
        <v>50000</v>
      </c>
      <c r="H23" s="31">
        <f t="shared" si="1"/>
        <v>50000</v>
      </c>
      <c r="I23" s="23"/>
      <c r="J23" s="23"/>
    </row>
    <row r="24" spans="1:10" ht="46.5" customHeight="1" x14ac:dyDescent="0.2">
      <c r="A24" s="25">
        <v>18</v>
      </c>
      <c r="B24" s="26" t="s">
        <v>12</v>
      </c>
      <c r="C24" s="27">
        <v>3132</v>
      </c>
      <c r="D24" s="28" t="s">
        <v>137</v>
      </c>
      <c r="E24" s="29" t="s">
        <v>23</v>
      </c>
      <c r="F24" s="30"/>
      <c r="G24" s="31">
        <v>50000</v>
      </c>
      <c r="H24" s="31">
        <f t="shared" si="1"/>
        <v>50000</v>
      </c>
      <c r="I24" s="23"/>
      <c r="J24" s="23"/>
    </row>
    <row r="25" spans="1:10" ht="45.75" customHeight="1" x14ac:dyDescent="0.2">
      <c r="A25" s="80">
        <v>19</v>
      </c>
      <c r="B25" s="97" t="s">
        <v>12</v>
      </c>
      <c r="C25" s="82">
        <v>3132</v>
      </c>
      <c r="D25" s="94" t="s">
        <v>71</v>
      </c>
      <c r="E25" s="92" t="s">
        <v>72</v>
      </c>
      <c r="F25" s="98"/>
      <c r="G25" s="96">
        <f>1000000+554000-846122</f>
        <v>707878</v>
      </c>
      <c r="H25" s="85">
        <f t="shared" si="1"/>
        <v>707878</v>
      </c>
      <c r="I25" s="23"/>
      <c r="J25" s="23"/>
    </row>
    <row r="26" spans="1:10" ht="61.5" customHeight="1" x14ac:dyDescent="0.2">
      <c r="A26" s="25">
        <v>20</v>
      </c>
      <c r="B26" s="26" t="s">
        <v>12</v>
      </c>
      <c r="C26" s="27">
        <v>3132</v>
      </c>
      <c r="D26" s="32" t="s">
        <v>73</v>
      </c>
      <c r="E26" s="29" t="s">
        <v>51</v>
      </c>
      <c r="F26" s="11"/>
      <c r="G26" s="72">
        <v>965000</v>
      </c>
      <c r="H26" s="31">
        <f t="shared" si="1"/>
        <v>965000</v>
      </c>
      <c r="I26" s="23"/>
      <c r="J26" s="23"/>
    </row>
    <row r="27" spans="1:10" ht="61.5" customHeight="1" x14ac:dyDescent="0.2">
      <c r="A27" s="25">
        <v>21</v>
      </c>
      <c r="B27" s="26" t="s">
        <v>12</v>
      </c>
      <c r="C27" s="27">
        <v>3132</v>
      </c>
      <c r="D27" s="28" t="s">
        <v>154</v>
      </c>
      <c r="E27" s="29" t="s">
        <v>51</v>
      </c>
      <c r="F27" s="68"/>
      <c r="G27" s="72">
        <v>50000</v>
      </c>
      <c r="H27" s="31">
        <v>50000</v>
      </c>
      <c r="I27" s="23"/>
      <c r="J27" s="23"/>
    </row>
    <row r="28" spans="1:10" ht="61.5" customHeight="1" x14ac:dyDescent="0.2">
      <c r="A28" s="25">
        <v>22</v>
      </c>
      <c r="B28" s="26" t="s">
        <v>12</v>
      </c>
      <c r="C28" s="27">
        <v>3132</v>
      </c>
      <c r="D28" s="28" t="s">
        <v>155</v>
      </c>
      <c r="E28" s="29" t="s">
        <v>51</v>
      </c>
      <c r="F28" s="68"/>
      <c r="G28" s="72">
        <v>50000</v>
      </c>
      <c r="H28" s="31">
        <v>50000</v>
      </c>
      <c r="I28" s="23"/>
      <c r="J28" s="23"/>
    </row>
    <row r="29" spans="1:10" ht="61.5" customHeight="1" x14ac:dyDescent="0.2">
      <c r="A29" s="25">
        <v>23</v>
      </c>
      <c r="B29" s="26" t="s">
        <v>12</v>
      </c>
      <c r="C29" s="27">
        <v>3132</v>
      </c>
      <c r="D29" s="28" t="s">
        <v>153</v>
      </c>
      <c r="E29" s="29" t="s">
        <v>51</v>
      </c>
      <c r="F29" s="68"/>
      <c r="G29" s="72">
        <v>50000</v>
      </c>
      <c r="H29" s="31">
        <v>50000</v>
      </c>
      <c r="I29" s="23"/>
      <c r="J29" s="23"/>
    </row>
    <row r="30" spans="1:10" ht="61.5" customHeight="1" x14ac:dyDescent="0.2">
      <c r="A30" s="25">
        <v>24</v>
      </c>
      <c r="B30" s="26" t="s">
        <v>12</v>
      </c>
      <c r="C30" s="27">
        <v>3132</v>
      </c>
      <c r="D30" s="28" t="s">
        <v>151</v>
      </c>
      <c r="E30" s="29" t="s">
        <v>51</v>
      </c>
      <c r="F30" s="68"/>
      <c r="G30" s="72">
        <v>50000</v>
      </c>
      <c r="H30" s="31">
        <v>50000</v>
      </c>
      <c r="I30" s="23"/>
      <c r="J30" s="23"/>
    </row>
    <row r="31" spans="1:10" ht="61.5" customHeight="1" x14ac:dyDescent="0.2">
      <c r="A31" s="25">
        <v>25</v>
      </c>
      <c r="B31" s="26" t="s">
        <v>12</v>
      </c>
      <c r="C31" s="27">
        <v>3132</v>
      </c>
      <c r="D31" s="28" t="s">
        <v>152</v>
      </c>
      <c r="E31" s="29" t="s">
        <v>51</v>
      </c>
      <c r="F31" s="68"/>
      <c r="G31" s="72">
        <v>50000</v>
      </c>
      <c r="H31" s="31">
        <v>50000</v>
      </c>
      <c r="I31" s="23"/>
      <c r="J31" s="23"/>
    </row>
    <row r="32" spans="1:10" ht="38.25" customHeight="1" x14ac:dyDescent="0.2">
      <c r="A32" s="25">
        <v>26</v>
      </c>
      <c r="B32" s="26" t="s">
        <v>12</v>
      </c>
      <c r="C32" s="27">
        <v>2240</v>
      </c>
      <c r="D32" s="28" t="s">
        <v>92</v>
      </c>
      <c r="E32" s="29" t="s">
        <v>51</v>
      </c>
      <c r="F32" s="30">
        <v>75000</v>
      </c>
      <c r="G32" s="31"/>
      <c r="H32" s="31">
        <f t="shared" si="1"/>
        <v>75000</v>
      </c>
      <c r="I32" s="23"/>
      <c r="J32" s="23"/>
    </row>
    <row r="33" spans="1:12" ht="76.5" customHeight="1" x14ac:dyDescent="0.2">
      <c r="A33" s="25">
        <v>27</v>
      </c>
      <c r="B33" s="26" t="s">
        <v>12</v>
      </c>
      <c r="C33" s="27">
        <v>2240</v>
      </c>
      <c r="D33" s="28" t="s">
        <v>161</v>
      </c>
      <c r="E33" s="29" t="s">
        <v>160</v>
      </c>
      <c r="F33" s="31">
        <v>72100</v>
      </c>
      <c r="G33" s="31"/>
      <c r="H33" s="31">
        <v>72100</v>
      </c>
      <c r="I33" s="23"/>
      <c r="J33" s="23"/>
    </row>
    <row r="34" spans="1:12" ht="38.25" customHeight="1" x14ac:dyDescent="0.2">
      <c r="A34" s="25">
        <v>28</v>
      </c>
      <c r="B34" s="26" t="s">
        <v>12</v>
      </c>
      <c r="C34" s="27">
        <v>2240</v>
      </c>
      <c r="D34" s="28" t="s">
        <v>124</v>
      </c>
      <c r="E34" s="29" t="s">
        <v>48</v>
      </c>
      <c r="F34" s="30">
        <v>199988</v>
      </c>
      <c r="G34" s="31"/>
      <c r="H34" s="31">
        <f>F34+G34</f>
        <v>199988</v>
      </c>
      <c r="I34" s="23"/>
      <c r="J34" s="23"/>
    </row>
    <row r="35" spans="1:12" ht="47.25" customHeight="1" x14ac:dyDescent="0.2">
      <c r="A35" s="25">
        <v>29</v>
      </c>
      <c r="B35" s="26" t="s">
        <v>12</v>
      </c>
      <c r="C35" s="27">
        <v>3132</v>
      </c>
      <c r="D35" s="32" t="s">
        <v>47</v>
      </c>
      <c r="E35" s="29" t="s">
        <v>48</v>
      </c>
      <c r="F35" s="11"/>
      <c r="G35" s="31">
        <f>250000+340000</f>
        <v>590000</v>
      </c>
      <c r="H35" s="31">
        <f t="shared" si="1"/>
        <v>590000</v>
      </c>
      <c r="I35" s="23"/>
      <c r="J35" s="23"/>
    </row>
    <row r="36" spans="1:12" ht="40.5" customHeight="1" x14ac:dyDescent="0.2">
      <c r="A36" s="25">
        <v>30</v>
      </c>
      <c r="B36" s="26" t="s">
        <v>12</v>
      </c>
      <c r="C36" s="27">
        <v>3132</v>
      </c>
      <c r="D36" s="28" t="s">
        <v>89</v>
      </c>
      <c r="E36" s="29" t="s">
        <v>48</v>
      </c>
      <c r="F36" s="30"/>
      <c r="G36" s="31">
        <f>1000000+20522+231482+240000</f>
        <v>1492004</v>
      </c>
      <c r="H36" s="31">
        <f t="shared" si="1"/>
        <v>1492004</v>
      </c>
      <c r="I36" s="23"/>
      <c r="J36" s="23"/>
    </row>
    <row r="37" spans="1:12" ht="40.5" customHeight="1" x14ac:dyDescent="0.2">
      <c r="A37" s="25">
        <v>31</v>
      </c>
      <c r="B37" s="26" t="s">
        <v>12</v>
      </c>
      <c r="C37" s="27">
        <v>2240</v>
      </c>
      <c r="D37" s="28" t="s">
        <v>123</v>
      </c>
      <c r="E37" s="29" t="s">
        <v>30</v>
      </c>
      <c r="F37" s="30">
        <v>41371</v>
      </c>
      <c r="G37" s="31"/>
      <c r="H37" s="31">
        <f>F37+G37</f>
        <v>41371</v>
      </c>
      <c r="I37" s="23"/>
      <c r="J37" s="23"/>
    </row>
    <row r="38" spans="1:12" ht="40.5" customHeight="1" x14ac:dyDescent="0.2">
      <c r="A38" s="25">
        <v>32</v>
      </c>
      <c r="B38" s="26" t="s">
        <v>12</v>
      </c>
      <c r="C38" s="27">
        <v>2240</v>
      </c>
      <c r="D38" s="28" t="s">
        <v>122</v>
      </c>
      <c r="E38" s="29" t="s">
        <v>13</v>
      </c>
      <c r="F38" s="30">
        <v>143918</v>
      </c>
      <c r="G38" s="31"/>
      <c r="H38" s="31">
        <f>F38+G38</f>
        <v>143918</v>
      </c>
      <c r="I38" s="23"/>
      <c r="J38" s="23"/>
    </row>
    <row r="39" spans="1:12" ht="60" customHeight="1" x14ac:dyDescent="0.3">
      <c r="A39" s="25">
        <v>33</v>
      </c>
      <c r="B39" s="26" t="s">
        <v>12</v>
      </c>
      <c r="C39" s="25">
        <v>2240</v>
      </c>
      <c r="D39" s="33" t="s">
        <v>18</v>
      </c>
      <c r="E39" s="32" t="s">
        <v>13</v>
      </c>
      <c r="F39" s="34">
        <v>53985</v>
      </c>
      <c r="G39" s="34"/>
      <c r="H39" s="31">
        <f t="shared" si="1"/>
        <v>53985</v>
      </c>
      <c r="I39" s="23"/>
      <c r="J39" s="23"/>
    </row>
    <row r="40" spans="1:12" ht="51" customHeight="1" x14ac:dyDescent="0.2">
      <c r="A40" s="25">
        <v>34</v>
      </c>
      <c r="B40" s="35" t="s">
        <v>12</v>
      </c>
      <c r="C40" s="27">
        <v>3132</v>
      </c>
      <c r="D40" s="74" t="s">
        <v>76</v>
      </c>
      <c r="E40" s="28" t="s">
        <v>13</v>
      </c>
      <c r="F40" s="31"/>
      <c r="G40" s="31">
        <f>500000+1000000-776852</f>
        <v>723148</v>
      </c>
      <c r="H40" s="31">
        <f t="shared" si="1"/>
        <v>723148</v>
      </c>
      <c r="I40" s="23"/>
      <c r="J40" s="23"/>
    </row>
    <row r="41" spans="1:12" ht="51.75" customHeight="1" x14ac:dyDescent="0.2">
      <c r="A41" s="25">
        <v>35</v>
      </c>
      <c r="B41" s="35" t="s">
        <v>12</v>
      </c>
      <c r="C41" s="27">
        <v>2240</v>
      </c>
      <c r="D41" s="28" t="s">
        <v>63</v>
      </c>
      <c r="E41" s="28" t="s">
        <v>64</v>
      </c>
      <c r="F41" s="31">
        <v>198500</v>
      </c>
      <c r="G41" s="36"/>
      <c r="H41" s="31">
        <f t="shared" si="1"/>
        <v>198500</v>
      </c>
      <c r="I41" s="23"/>
      <c r="J41" s="23"/>
      <c r="L41" s="12"/>
    </row>
    <row r="42" spans="1:12" ht="51.75" customHeight="1" x14ac:dyDescent="0.2">
      <c r="A42" s="25">
        <v>36</v>
      </c>
      <c r="B42" s="35" t="s">
        <v>12</v>
      </c>
      <c r="C42" s="27">
        <v>2240</v>
      </c>
      <c r="D42" s="28" t="s">
        <v>121</v>
      </c>
      <c r="E42" s="29" t="s">
        <v>53</v>
      </c>
      <c r="F42" s="37">
        <v>32928</v>
      </c>
      <c r="G42" s="36"/>
      <c r="H42" s="31">
        <f t="shared" si="1"/>
        <v>32928</v>
      </c>
      <c r="I42" s="23"/>
      <c r="J42" s="23"/>
      <c r="L42" s="12"/>
    </row>
    <row r="43" spans="1:12" ht="51.75" customHeight="1" x14ac:dyDescent="0.2">
      <c r="A43" s="25">
        <v>37</v>
      </c>
      <c r="B43" s="35" t="s">
        <v>12</v>
      </c>
      <c r="C43" s="27">
        <v>2210</v>
      </c>
      <c r="D43" s="28" t="s">
        <v>125</v>
      </c>
      <c r="E43" s="29" t="s">
        <v>44</v>
      </c>
      <c r="F43" s="37">
        <v>99000</v>
      </c>
      <c r="G43" s="36"/>
      <c r="H43" s="31">
        <f>F43+G43</f>
        <v>99000</v>
      </c>
      <c r="I43" s="23"/>
      <c r="J43" s="23"/>
      <c r="L43" s="12"/>
    </row>
    <row r="44" spans="1:12" ht="73.5" customHeight="1" x14ac:dyDescent="0.2">
      <c r="A44" s="25">
        <v>38</v>
      </c>
      <c r="B44" s="35" t="s">
        <v>12</v>
      </c>
      <c r="C44" s="27">
        <v>2240</v>
      </c>
      <c r="D44" s="28" t="s">
        <v>119</v>
      </c>
      <c r="E44" s="29" t="s">
        <v>44</v>
      </c>
      <c r="F44" s="37">
        <v>166243</v>
      </c>
      <c r="G44" s="36"/>
      <c r="H44" s="31">
        <v>166243</v>
      </c>
      <c r="I44" s="23"/>
      <c r="J44" s="23"/>
      <c r="L44" s="12"/>
    </row>
    <row r="45" spans="1:12" ht="56.25" customHeight="1" x14ac:dyDescent="0.2">
      <c r="A45" s="25">
        <v>39</v>
      </c>
      <c r="B45" s="26" t="s">
        <v>12</v>
      </c>
      <c r="C45" s="27">
        <v>3132</v>
      </c>
      <c r="D45" s="28" t="s">
        <v>43</v>
      </c>
      <c r="E45" s="29" t="s">
        <v>44</v>
      </c>
      <c r="F45" s="37"/>
      <c r="G45" s="31">
        <f>353773+28000-90953</f>
        <v>290820</v>
      </c>
      <c r="H45" s="31">
        <f t="shared" si="1"/>
        <v>290820</v>
      </c>
      <c r="I45" s="23"/>
      <c r="J45" s="23"/>
    </row>
    <row r="46" spans="1:12" ht="44.25" customHeight="1" x14ac:dyDescent="0.2">
      <c r="A46" s="25">
        <v>40</v>
      </c>
      <c r="B46" s="26" t="s">
        <v>12</v>
      </c>
      <c r="C46" s="27">
        <v>3132</v>
      </c>
      <c r="D46" s="28" t="s">
        <v>45</v>
      </c>
      <c r="E46" s="29" t="s">
        <v>44</v>
      </c>
      <c r="F46" s="37"/>
      <c r="G46" s="31">
        <v>323072</v>
      </c>
      <c r="H46" s="31">
        <f t="shared" si="1"/>
        <v>323072</v>
      </c>
      <c r="I46" s="23"/>
      <c r="J46" s="23"/>
    </row>
    <row r="47" spans="1:12" ht="30" customHeight="1" x14ac:dyDescent="0.2">
      <c r="A47" s="25">
        <v>41</v>
      </c>
      <c r="B47" s="26" t="s">
        <v>12</v>
      </c>
      <c r="C47" s="27">
        <v>2240</v>
      </c>
      <c r="D47" s="28" t="s">
        <v>115</v>
      </c>
      <c r="E47" s="29" t="s">
        <v>44</v>
      </c>
      <c r="F47" s="30">
        <v>35974.800000000003</v>
      </c>
      <c r="G47" s="31"/>
      <c r="H47" s="31">
        <v>35974.800000000003</v>
      </c>
      <c r="I47" s="23"/>
      <c r="J47" s="23"/>
    </row>
    <row r="48" spans="1:12" ht="24" customHeight="1" x14ac:dyDescent="0.2">
      <c r="A48" s="25">
        <v>42</v>
      </c>
      <c r="B48" s="35" t="s">
        <v>12</v>
      </c>
      <c r="C48" s="27">
        <v>2240</v>
      </c>
      <c r="D48" s="28" t="s">
        <v>111</v>
      </c>
      <c r="E48" s="29" t="s">
        <v>83</v>
      </c>
      <c r="F48" s="30">
        <v>126979.6</v>
      </c>
      <c r="G48" s="31"/>
      <c r="H48" s="31">
        <v>126979.6</v>
      </c>
      <c r="I48" s="23"/>
      <c r="J48" s="23"/>
    </row>
    <row r="49" spans="1:10" ht="49.5" customHeight="1" x14ac:dyDescent="0.2">
      <c r="A49" s="25">
        <v>43</v>
      </c>
      <c r="B49" s="26" t="s">
        <v>12</v>
      </c>
      <c r="C49" s="27">
        <v>2240</v>
      </c>
      <c r="D49" s="28" t="s">
        <v>85</v>
      </c>
      <c r="E49" s="29" t="s">
        <v>83</v>
      </c>
      <c r="F49" s="30">
        <v>150000</v>
      </c>
      <c r="G49" s="31"/>
      <c r="H49" s="31">
        <f t="shared" si="1"/>
        <v>150000</v>
      </c>
      <c r="I49" s="23"/>
      <c r="J49" s="23"/>
    </row>
    <row r="50" spans="1:10" ht="56.25" customHeight="1" x14ac:dyDescent="0.2">
      <c r="A50" s="25">
        <v>44</v>
      </c>
      <c r="B50" s="38" t="s">
        <v>12</v>
      </c>
      <c r="C50" s="39">
        <v>2240</v>
      </c>
      <c r="D50" s="29" t="s">
        <v>84</v>
      </c>
      <c r="E50" s="29" t="s">
        <v>83</v>
      </c>
      <c r="F50" s="30">
        <v>110000</v>
      </c>
      <c r="G50" s="37"/>
      <c r="H50" s="31">
        <f t="shared" si="1"/>
        <v>110000</v>
      </c>
      <c r="I50" s="23"/>
      <c r="J50" s="23"/>
    </row>
    <row r="51" spans="1:10" ht="52.5" customHeight="1" x14ac:dyDescent="0.2">
      <c r="A51" s="25">
        <v>45</v>
      </c>
      <c r="B51" s="38" t="s">
        <v>12</v>
      </c>
      <c r="C51" s="39">
        <v>2240</v>
      </c>
      <c r="D51" s="29" t="s">
        <v>90</v>
      </c>
      <c r="E51" s="29" t="s">
        <v>83</v>
      </c>
      <c r="F51" s="30">
        <v>190000</v>
      </c>
      <c r="G51" s="37"/>
      <c r="H51" s="31">
        <f t="shared" si="1"/>
        <v>190000</v>
      </c>
      <c r="I51" s="23"/>
      <c r="J51" s="23"/>
    </row>
    <row r="52" spans="1:10" ht="30.75" customHeight="1" x14ac:dyDescent="0.2">
      <c r="A52" s="40">
        <v>46</v>
      </c>
      <c r="B52" s="41" t="s">
        <v>12</v>
      </c>
      <c r="C52" s="42">
        <v>2240</v>
      </c>
      <c r="D52" s="43" t="s">
        <v>109</v>
      </c>
      <c r="E52" s="44" t="s">
        <v>108</v>
      </c>
      <c r="F52" s="45">
        <v>107697.60000000001</v>
      </c>
      <c r="G52" s="46"/>
      <c r="H52" s="46">
        <v>107697.60000000001</v>
      </c>
      <c r="I52" s="23"/>
      <c r="J52" s="23"/>
    </row>
    <row r="53" spans="1:10" ht="64.5" customHeight="1" x14ac:dyDescent="0.2">
      <c r="A53" s="25">
        <v>47</v>
      </c>
      <c r="B53" s="26" t="s">
        <v>12</v>
      </c>
      <c r="C53" s="27">
        <v>2240</v>
      </c>
      <c r="D53" s="28" t="s">
        <v>86</v>
      </c>
      <c r="E53" s="29" t="s">
        <v>27</v>
      </c>
      <c r="F53" s="30">
        <f>150000-78920</f>
        <v>71080</v>
      </c>
      <c r="G53" s="31"/>
      <c r="H53" s="31">
        <f t="shared" si="1"/>
        <v>71080</v>
      </c>
      <c r="I53" s="23"/>
      <c r="J53" s="23"/>
    </row>
    <row r="54" spans="1:10" ht="64.5" customHeight="1" x14ac:dyDescent="0.2">
      <c r="A54" s="25">
        <v>48</v>
      </c>
      <c r="B54" s="26" t="s">
        <v>12</v>
      </c>
      <c r="C54" s="27">
        <v>2240</v>
      </c>
      <c r="D54" s="28" t="s">
        <v>171</v>
      </c>
      <c r="E54" s="29" t="s">
        <v>27</v>
      </c>
      <c r="F54" s="30">
        <v>149553</v>
      </c>
      <c r="G54" s="31"/>
      <c r="H54" s="31">
        <v>149553</v>
      </c>
      <c r="I54" s="23"/>
      <c r="J54" s="23"/>
    </row>
    <row r="55" spans="1:10" ht="72.75" customHeight="1" x14ac:dyDescent="0.2">
      <c r="A55" s="25">
        <v>49</v>
      </c>
      <c r="B55" s="26" t="s">
        <v>12</v>
      </c>
      <c r="C55" s="25">
        <v>2240</v>
      </c>
      <c r="D55" s="32" t="s">
        <v>114</v>
      </c>
      <c r="E55" s="47" t="s">
        <v>113</v>
      </c>
      <c r="F55" s="48">
        <v>45139.199999999997</v>
      </c>
      <c r="G55" s="31"/>
      <c r="H55" s="31">
        <f t="shared" si="1"/>
        <v>45139.199999999997</v>
      </c>
      <c r="I55" s="23"/>
      <c r="J55" s="23"/>
    </row>
    <row r="56" spans="1:10" ht="43.5" customHeight="1" x14ac:dyDescent="0.2">
      <c r="A56" s="25">
        <v>50</v>
      </c>
      <c r="B56" s="35" t="s">
        <v>12</v>
      </c>
      <c r="C56" s="27">
        <v>2240</v>
      </c>
      <c r="D56" s="28" t="s">
        <v>110</v>
      </c>
      <c r="E56" s="29" t="s">
        <v>87</v>
      </c>
      <c r="F56" s="30">
        <v>75988.800000000003</v>
      </c>
      <c r="G56" s="31"/>
      <c r="H56" s="31">
        <v>75988.800000000003</v>
      </c>
      <c r="I56" s="23"/>
      <c r="J56" s="23"/>
    </row>
    <row r="57" spans="1:10" ht="51" customHeight="1" x14ac:dyDescent="0.2">
      <c r="A57" s="25">
        <v>51</v>
      </c>
      <c r="B57" s="35" t="s">
        <v>12</v>
      </c>
      <c r="C57" s="27">
        <v>3132</v>
      </c>
      <c r="D57" s="28" t="s">
        <v>88</v>
      </c>
      <c r="E57" s="29" t="s">
        <v>87</v>
      </c>
      <c r="F57" s="30"/>
      <c r="G57" s="31">
        <f>300000+50000</f>
        <v>350000</v>
      </c>
      <c r="H57" s="31">
        <f t="shared" si="1"/>
        <v>350000</v>
      </c>
      <c r="I57" s="23"/>
      <c r="J57" s="23"/>
    </row>
    <row r="58" spans="1:10" ht="51" customHeight="1" x14ac:dyDescent="0.2">
      <c r="A58" s="25">
        <v>52</v>
      </c>
      <c r="B58" s="35" t="s">
        <v>12</v>
      </c>
      <c r="C58" s="27">
        <v>2210</v>
      </c>
      <c r="D58" s="28" t="s">
        <v>140</v>
      </c>
      <c r="E58" s="29" t="s">
        <v>87</v>
      </c>
      <c r="F58" s="31">
        <v>33440</v>
      </c>
      <c r="G58" s="31"/>
      <c r="H58" s="31">
        <v>33440</v>
      </c>
      <c r="I58" s="23"/>
      <c r="J58" s="23"/>
    </row>
    <row r="59" spans="1:10" ht="57" customHeight="1" x14ac:dyDescent="0.2">
      <c r="A59" s="25">
        <v>53</v>
      </c>
      <c r="B59" s="35" t="s">
        <v>12</v>
      </c>
      <c r="C59" s="27">
        <v>2210</v>
      </c>
      <c r="D59" s="28" t="s">
        <v>65</v>
      </c>
      <c r="E59" s="29" t="s">
        <v>19</v>
      </c>
      <c r="F59" s="31">
        <v>22500</v>
      </c>
      <c r="G59" s="36"/>
      <c r="H59" s="31">
        <f t="shared" si="1"/>
        <v>22500</v>
      </c>
      <c r="I59" s="23"/>
      <c r="J59" s="23"/>
    </row>
    <row r="60" spans="1:10" ht="91.5" customHeight="1" x14ac:dyDescent="0.2">
      <c r="A60" s="25">
        <v>54</v>
      </c>
      <c r="B60" s="35" t="s">
        <v>12</v>
      </c>
      <c r="C60" s="27">
        <v>2210</v>
      </c>
      <c r="D60" s="28" t="s">
        <v>77</v>
      </c>
      <c r="E60" s="29" t="s">
        <v>19</v>
      </c>
      <c r="F60" s="31">
        <v>50000</v>
      </c>
      <c r="G60" s="11"/>
      <c r="H60" s="31">
        <f t="shared" si="1"/>
        <v>50000</v>
      </c>
      <c r="I60" s="23"/>
      <c r="J60" s="23"/>
    </row>
    <row r="61" spans="1:10" ht="57" customHeight="1" x14ac:dyDescent="0.2">
      <c r="A61" s="25">
        <v>55</v>
      </c>
      <c r="B61" s="26" t="s">
        <v>12</v>
      </c>
      <c r="C61" s="27">
        <v>3132</v>
      </c>
      <c r="D61" s="28" t="s">
        <v>21</v>
      </c>
      <c r="E61" s="29" t="s">
        <v>19</v>
      </c>
      <c r="F61" s="30"/>
      <c r="G61" s="31">
        <f>100000+133702+310700+500000</f>
        <v>1044402</v>
      </c>
      <c r="H61" s="31">
        <f t="shared" si="1"/>
        <v>1044402</v>
      </c>
      <c r="I61" s="23"/>
      <c r="J61" s="23"/>
    </row>
    <row r="62" spans="1:10" ht="57" customHeight="1" x14ac:dyDescent="0.2">
      <c r="A62" s="25">
        <v>56</v>
      </c>
      <c r="B62" s="26" t="s">
        <v>12</v>
      </c>
      <c r="C62" s="27">
        <v>3132</v>
      </c>
      <c r="D62" s="28" t="s">
        <v>120</v>
      </c>
      <c r="E62" s="29" t="s">
        <v>19</v>
      </c>
      <c r="F62" s="30"/>
      <c r="G62" s="31">
        <f>185792+59207.91</f>
        <v>244999.91</v>
      </c>
      <c r="H62" s="31">
        <f>185792+59207.91</f>
        <v>244999.91</v>
      </c>
      <c r="I62" s="23"/>
      <c r="J62" s="23"/>
    </row>
    <row r="63" spans="1:10" ht="57" customHeight="1" x14ac:dyDescent="0.2">
      <c r="A63" s="25">
        <v>57</v>
      </c>
      <c r="B63" s="26" t="s">
        <v>12</v>
      </c>
      <c r="C63" s="27">
        <v>2240</v>
      </c>
      <c r="D63" s="28" t="s">
        <v>129</v>
      </c>
      <c r="E63" s="29" t="s">
        <v>130</v>
      </c>
      <c r="F63" s="30">
        <f>35968+54032</f>
        <v>90000</v>
      </c>
      <c r="G63" s="31"/>
      <c r="H63" s="31">
        <f>F63+G63</f>
        <v>90000</v>
      </c>
      <c r="I63" s="23"/>
      <c r="J63" s="23"/>
    </row>
    <row r="64" spans="1:10" ht="57" customHeight="1" x14ac:dyDescent="0.2">
      <c r="A64" s="25">
        <v>58</v>
      </c>
      <c r="B64" s="26" t="s">
        <v>12</v>
      </c>
      <c r="C64" s="27">
        <v>3132</v>
      </c>
      <c r="D64" s="28" t="s">
        <v>41</v>
      </c>
      <c r="E64" s="29" t="s">
        <v>19</v>
      </c>
      <c r="F64" s="30"/>
      <c r="G64" s="31">
        <f>100000+11000</f>
        <v>111000</v>
      </c>
      <c r="H64" s="31">
        <f t="shared" si="1"/>
        <v>111000</v>
      </c>
      <c r="I64" s="23"/>
      <c r="J64" s="23"/>
    </row>
    <row r="65" spans="1:10" ht="57" customHeight="1" x14ac:dyDescent="0.2">
      <c r="A65" s="25">
        <v>59</v>
      </c>
      <c r="B65" s="35" t="s">
        <v>12</v>
      </c>
      <c r="C65" s="27">
        <v>2240</v>
      </c>
      <c r="D65" s="49" t="s">
        <v>36</v>
      </c>
      <c r="E65" s="29" t="s">
        <v>19</v>
      </c>
      <c r="F65" s="30">
        <f>120118-28571</f>
        <v>91547</v>
      </c>
      <c r="G65" s="31"/>
      <c r="H65" s="31">
        <f t="shared" si="1"/>
        <v>91547</v>
      </c>
      <c r="I65" s="23"/>
      <c r="J65" s="23"/>
    </row>
    <row r="66" spans="1:10" ht="45" customHeight="1" x14ac:dyDescent="0.2">
      <c r="A66" s="25">
        <v>60</v>
      </c>
      <c r="B66" s="35" t="s">
        <v>12</v>
      </c>
      <c r="C66" s="27">
        <v>2240</v>
      </c>
      <c r="D66" s="28" t="s">
        <v>112</v>
      </c>
      <c r="E66" s="29" t="s">
        <v>107</v>
      </c>
      <c r="F66" s="30">
        <v>26944.799999999999</v>
      </c>
      <c r="G66" s="31"/>
      <c r="H66" s="31">
        <v>26944.799999999999</v>
      </c>
      <c r="I66" s="23"/>
      <c r="J66" s="23"/>
    </row>
    <row r="67" spans="1:10" ht="57" customHeight="1" x14ac:dyDescent="0.2">
      <c r="A67" s="25">
        <v>61</v>
      </c>
      <c r="B67" s="50" t="s">
        <v>12</v>
      </c>
      <c r="C67" s="27">
        <v>2240</v>
      </c>
      <c r="D67" s="49" t="s">
        <v>37</v>
      </c>
      <c r="E67" s="29" t="s">
        <v>19</v>
      </c>
      <c r="F67" s="30">
        <f>84000-25461</f>
        <v>58539</v>
      </c>
      <c r="G67" s="31"/>
      <c r="H67" s="31">
        <f t="shared" si="1"/>
        <v>58539</v>
      </c>
      <c r="I67" s="23"/>
      <c r="J67" s="23"/>
    </row>
    <row r="68" spans="1:10" ht="60.75" customHeight="1" x14ac:dyDescent="0.2">
      <c r="A68" s="25">
        <v>62</v>
      </c>
      <c r="B68" s="35" t="s">
        <v>12</v>
      </c>
      <c r="C68" s="27">
        <v>2210</v>
      </c>
      <c r="D68" s="28" t="s">
        <v>118</v>
      </c>
      <c r="E68" s="29" t="s">
        <v>13</v>
      </c>
      <c r="F68" s="31">
        <v>22000</v>
      </c>
      <c r="G68" s="31"/>
      <c r="H68" s="31">
        <f t="shared" ref="H68" si="3">F68+G68</f>
        <v>22000</v>
      </c>
      <c r="I68" s="23"/>
      <c r="J68" s="23"/>
    </row>
    <row r="69" spans="1:10" ht="63" customHeight="1" x14ac:dyDescent="0.2">
      <c r="A69" s="25">
        <v>63</v>
      </c>
      <c r="B69" s="51" t="s">
        <v>10</v>
      </c>
      <c r="C69" s="27">
        <v>2240</v>
      </c>
      <c r="D69" s="49" t="s">
        <v>20</v>
      </c>
      <c r="E69" s="29" t="s">
        <v>19</v>
      </c>
      <c r="F69" s="30">
        <v>99000</v>
      </c>
      <c r="G69" s="31"/>
      <c r="H69" s="31">
        <f t="shared" si="1"/>
        <v>99000</v>
      </c>
      <c r="I69" s="23"/>
      <c r="J69" s="23"/>
    </row>
    <row r="70" spans="1:10" ht="63" customHeight="1" x14ac:dyDescent="0.2">
      <c r="A70" s="25">
        <v>64</v>
      </c>
      <c r="B70" s="50" t="s">
        <v>10</v>
      </c>
      <c r="C70" s="27">
        <v>2240</v>
      </c>
      <c r="D70" s="49" t="s">
        <v>126</v>
      </c>
      <c r="E70" s="29" t="s">
        <v>44</v>
      </c>
      <c r="F70" s="30">
        <f>99100-14719</f>
        <v>84381</v>
      </c>
      <c r="G70" s="31"/>
      <c r="H70" s="31">
        <f>F70+G70</f>
        <v>84381</v>
      </c>
      <c r="I70" s="23"/>
      <c r="J70" s="23"/>
    </row>
    <row r="71" spans="1:10" ht="63" customHeight="1" x14ac:dyDescent="0.2">
      <c r="A71" s="25">
        <v>65</v>
      </c>
      <c r="B71" s="26" t="s">
        <v>10</v>
      </c>
      <c r="C71" s="27">
        <v>2240</v>
      </c>
      <c r="D71" s="28" t="s">
        <v>138</v>
      </c>
      <c r="E71" s="29" t="s">
        <v>27</v>
      </c>
      <c r="F71" s="31">
        <v>58900</v>
      </c>
      <c r="G71" s="31"/>
      <c r="H71" s="31">
        <v>58900</v>
      </c>
      <c r="I71" s="23"/>
      <c r="J71" s="23"/>
    </row>
    <row r="72" spans="1:10" ht="71.25" customHeight="1" x14ac:dyDescent="0.2">
      <c r="A72" s="25">
        <v>66</v>
      </c>
      <c r="B72" s="35" t="s">
        <v>10</v>
      </c>
      <c r="C72" s="27">
        <v>3132</v>
      </c>
      <c r="D72" s="49" t="s">
        <v>96</v>
      </c>
      <c r="E72" s="29" t="s">
        <v>95</v>
      </c>
      <c r="F72" s="30"/>
      <c r="G72" s="31">
        <v>450000</v>
      </c>
      <c r="H72" s="31">
        <v>450000</v>
      </c>
      <c r="I72" s="23"/>
      <c r="J72" s="23"/>
    </row>
    <row r="73" spans="1:10" ht="61.5" customHeight="1" x14ac:dyDescent="0.2">
      <c r="A73" s="25">
        <v>67</v>
      </c>
      <c r="B73" s="81" t="s">
        <v>10</v>
      </c>
      <c r="C73" s="82">
        <v>3132</v>
      </c>
      <c r="D73" s="99" t="s">
        <v>127</v>
      </c>
      <c r="E73" s="92" t="s">
        <v>97</v>
      </c>
      <c r="F73" s="93"/>
      <c r="G73" s="85">
        <f>1000000+300000+71000+580020+544980</f>
        <v>2496000</v>
      </c>
      <c r="H73" s="85">
        <f>1000000+300000+71000+580020+544980</f>
        <v>2496000</v>
      </c>
      <c r="I73" s="23"/>
      <c r="J73" s="23"/>
    </row>
    <row r="74" spans="1:10" ht="40.5" customHeight="1" x14ac:dyDescent="0.2">
      <c r="A74" s="25">
        <v>68</v>
      </c>
      <c r="B74" s="26" t="s">
        <v>10</v>
      </c>
      <c r="C74" s="27">
        <v>3110</v>
      </c>
      <c r="D74" s="49" t="s">
        <v>98</v>
      </c>
      <c r="E74" s="29" t="s">
        <v>13</v>
      </c>
      <c r="F74" s="30"/>
      <c r="G74" s="31">
        <v>300000</v>
      </c>
      <c r="H74" s="31">
        <v>300000</v>
      </c>
      <c r="I74" s="23"/>
      <c r="J74" s="23"/>
    </row>
    <row r="75" spans="1:10" ht="67.5" customHeight="1" x14ac:dyDescent="0.2">
      <c r="A75" s="25">
        <v>69</v>
      </c>
      <c r="B75" s="35" t="s">
        <v>10</v>
      </c>
      <c r="C75" s="27">
        <v>2240</v>
      </c>
      <c r="D75" s="28" t="s">
        <v>66</v>
      </c>
      <c r="E75" s="29" t="s">
        <v>23</v>
      </c>
      <c r="F75" s="31">
        <v>97495</v>
      </c>
      <c r="G75" s="36"/>
      <c r="H75" s="31">
        <f t="shared" si="1"/>
        <v>97495</v>
      </c>
      <c r="I75" s="23"/>
      <c r="J75" s="23"/>
    </row>
    <row r="76" spans="1:10" ht="48" customHeight="1" x14ac:dyDescent="0.2">
      <c r="A76" s="25">
        <v>70</v>
      </c>
      <c r="B76" s="35" t="s">
        <v>10</v>
      </c>
      <c r="C76" s="27">
        <v>2240</v>
      </c>
      <c r="D76" s="28" t="s">
        <v>105</v>
      </c>
      <c r="E76" s="39" t="s">
        <v>11</v>
      </c>
      <c r="F76" s="30">
        <v>5000</v>
      </c>
      <c r="G76" s="31"/>
      <c r="H76" s="31">
        <v>5000</v>
      </c>
      <c r="I76" s="23"/>
      <c r="J76" s="23"/>
    </row>
    <row r="77" spans="1:10" ht="67.5" customHeight="1" x14ac:dyDescent="0.2">
      <c r="A77" s="25">
        <v>71</v>
      </c>
      <c r="B77" s="26" t="s">
        <v>10</v>
      </c>
      <c r="C77" s="27">
        <v>3132</v>
      </c>
      <c r="D77" s="32" t="s">
        <v>93</v>
      </c>
      <c r="E77" s="29" t="s">
        <v>46</v>
      </c>
      <c r="F77" s="11"/>
      <c r="G77" s="31">
        <f>1250000+655000</f>
        <v>1905000</v>
      </c>
      <c r="H77" s="31">
        <f t="shared" si="1"/>
        <v>1905000</v>
      </c>
      <c r="I77" s="23"/>
      <c r="J77" s="23"/>
    </row>
    <row r="78" spans="1:10" ht="60" customHeight="1" x14ac:dyDescent="0.2">
      <c r="A78" s="25">
        <v>72</v>
      </c>
      <c r="B78" s="35" t="s">
        <v>10</v>
      </c>
      <c r="C78" s="27">
        <v>3132</v>
      </c>
      <c r="D78" s="28" t="s">
        <v>69</v>
      </c>
      <c r="E78" s="28" t="s">
        <v>23</v>
      </c>
      <c r="F78" s="31"/>
      <c r="G78" s="31">
        <f>1000000+490000</f>
        <v>1490000</v>
      </c>
      <c r="H78" s="34">
        <f t="shared" ref="H78:H90" si="4">F78+G78</f>
        <v>1490000</v>
      </c>
      <c r="I78" s="23"/>
      <c r="J78" s="23"/>
    </row>
    <row r="79" spans="1:10" ht="69.75" customHeight="1" x14ac:dyDescent="0.2">
      <c r="A79" s="80">
        <v>73</v>
      </c>
      <c r="B79" s="81" t="s">
        <v>10</v>
      </c>
      <c r="C79" s="82">
        <v>3132</v>
      </c>
      <c r="D79" s="84" t="s">
        <v>173</v>
      </c>
      <c r="E79" s="92" t="s">
        <v>23</v>
      </c>
      <c r="F79" s="85"/>
      <c r="G79" s="85">
        <v>215510</v>
      </c>
      <c r="H79" s="85">
        <v>215510</v>
      </c>
      <c r="I79" s="23"/>
      <c r="J79" s="23"/>
    </row>
    <row r="80" spans="1:10" ht="40.5" customHeight="1" x14ac:dyDescent="0.2">
      <c r="A80" s="80">
        <v>74</v>
      </c>
      <c r="B80" s="81" t="s">
        <v>10</v>
      </c>
      <c r="C80" s="82">
        <v>2240</v>
      </c>
      <c r="D80" s="95" t="s">
        <v>174</v>
      </c>
      <c r="E80" s="84" t="s">
        <v>11</v>
      </c>
      <c r="F80" s="85">
        <v>57200</v>
      </c>
      <c r="G80" s="85"/>
      <c r="H80" s="96">
        <f>F80+G80</f>
        <v>57200</v>
      </c>
      <c r="I80" s="23"/>
      <c r="J80" s="23"/>
    </row>
    <row r="81" spans="1:10" ht="60.75" customHeight="1" x14ac:dyDescent="0.3">
      <c r="A81" s="25">
        <v>75</v>
      </c>
      <c r="B81" s="35" t="s">
        <v>10</v>
      </c>
      <c r="C81" s="27">
        <v>3132</v>
      </c>
      <c r="D81" s="33" t="s">
        <v>68</v>
      </c>
      <c r="E81" s="28" t="s">
        <v>23</v>
      </c>
      <c r="F81" s="31"/>
      <c r="G81" s="31">
        <f>875000+20634-3185.71</f>
        <v>892448.29</v>
      </c>
      <c r="H81" s="34">
        <f t="shared" si="4"/>
        <v>892448.29</v>
      </c>
      <c r="I81" s="23"/>
      <c r="J81" s="23"/>
    </row>
    <row r="82" spans="1:10" ht="48" customHeight="1" x14ac:dyDescent="0.2">
      <c r="A82" s="25">
        <v>76</v>
      </c>
      <c r="B82" s="50" t="s">
        <v>10</v>
      </c>
      <c r="C82" s="27">
        <v>2240</v>
      </c>
      <c r="D82" s="49" t="s">
        <v>78</v>
      </c>
      <c r="E82" s="29" t="s">
        <v>72</v>
      </c>
      <c r="F82" s="30">
        <v>49500</v>
      </c>
      <c r="G82" s="36"/>
      <c r="H82" s="34">
        <f t="shared" si="4"/>
        <v>49500</v>
      </c>
      <c r="I82" s="23"/>
      <c r="J82" s="23"/>
    </row>
    <row r="83" spans="1:10" ht="54" customHeight="1" x14ac:dyDescent="0.2">
      <c r="A83" s="25">
        <v>77</v>
      </c>
      <c r="B83" s="50" t="s">
        <v>10</v>
      </c>
      <c r="C83" s="27">
        <v>2240</v>
      </c>
      <c r="D83" s="49" t="s">
        <v>79</v>
      </c>
      <c r="E83" s="29" t="s">
        <v>30</v>
      </c>
      <c r="F83" s="30">
        <v>31500</v>
      </c>
      <c r="G83" s="36"/>
      <c r="H83" s="34">
        <f t="shared" si="4"/>
        <v>31500</v>
      </c>
      <c r="I83" s="23"/>
      <c r="J83" s="23"/>
    </row>
    <row r="84" spans="1:10" ht="78" customHeight="1" x14ac:dyDescent="0.2">
      <c r="A84" s="25">
        <v>78</v>
      </c>
      <c r="B84" s="26" t="s">
        <v>49</v>
      </c>
      <c r="C84" s="27">
        <v>3132</v>
      </c>
      <c r="D84" s="28" t="s">
        <v>50</v>
      </c>
      <c r="E84" s="29" t="s">
        <v>51</v>
      </c>
      <c r="F84" s="31"/>
      <c r="G84" s="31">
        <f>510274-116446</f>
        <v>393828</v>
      </c>
      <c r="H84" s="34">
        <f>F84+G84</f>
        <v>393828</v>
      </c>
      <c r="I84" s="23"/>
      <c r="J84" s="23"/>
    </row>
    <row r="85" spans="1:10" ht="84.75" customHeight="1" x14ac:dyDescent="0.2">
      <c r="A85" s="25">
        <v>79</v>
      </c>
      <c r="B85" s="35" t="s">
        <v>49</v>
      </c>
      <c r="C85" s="27">
        <v>3132</v>
      </c>
      <c r="D85" s="29" t="s">
        <v>117</v>
      </c>
      <c r="E85" s="29" t="s">
        <v>30</v>
      </c>
      <c r="F85" s="37"/>
      <c r="G85" s="31">
        <v>800000</v>
      </c>
      <c r="H85" s="34">
        <f>F85+G85</f>
        <v>800000</v>
      </c>
      <c r="I85" s="23"/>
      <c r="J85" s="23"/>
    </row>
    <row r="86" spans="1:10" ht="69" customHeight="1" x14ac:dyDescent="0.2">
      <c r="A86" s="25">
        <v>80</v>
      </c>
      <c r="B86" s="35" t="s">
        <v>49</v>
      </c>
      <c r="C86" s="27">
        <v>2210</v>
      </c>
      <c r="D86" s="29" t="s">
        <v>128</v>
      </c>
      <c r="E86" s="29" t="s">
        <v>48</v>
      </c>
      <c r="F86" s="37">
        <v>60600</v>
      </c>
      <c r="G86" s="31"/>
      <c r="H86" s="31">
        <f>F86+G86</f>
        <v>60600</v>
      </c>
      <c r="I86" s="23"/>
      <c r="J86" s="23"/>
    </row>
    <row r="87" spans="1:10" ht="69" customHeight="1" x14ac:dyDescent="0.2">
      <c r="A87" s="25">
        <v>81</v>
      </c>
      <c r="B87" s="35" t="s">
        <v>22</v>
      </c>
      <c r="C87" s="27">
        <v>3132</v>
      </c>
      <c r="D87" s="49" t="s">
        <v>57</v>
      </c>
      <c r="E87" s="29" t="s">
        <v>42</v>
      </c>
      <c r="F87" s="30"/>
      <c r="G87" s="31">
        <f>43117-6762</f>
        <v>36355</v>
      </c>
      <c r="H87" s="31">
        <f>F87+G87</f>
        <v>36355</v>
      </c>
      <c r="I87" s="23"/>
      <c r="J87" s="23"/>
    </row>
    <row r="88" spans="1:10" ht="63" customHeight="1" x14ac:dyDescent="0.2">
      <c r="A88" s="25">
        <v>82</v>
      </c>
      <c r="B88" s="35" t="s">
        <v>22</v>
      </c>
      <c r="C88" s="27">
        <v>2240</v>
      </c>
      <c r="D88" s="49" t="s">
        <v>39</v>
      </c>
      <c r="E88" s="29" t="s">
        <v>23</v>
      </c>
      <c r="F88" s="30">
        <v>99997</v>
      </c>
      <c r="G88" s="31"/>
      <c r="H88" s="31">
        <f t="shared" ref="H88:H89" si="5">F88+G88</f>
        <v>99997</v>
      </c>
      <c r="I88" s="23"/>
      <c r="J88" s="23"/>
    </row>
    <row r="89" spans="1:10" ht="58.5" customHeight="1" x14ac:dyDescent="0.2">
      <c r="A89" s="80">
        <v>83</v>
      </c>
      <c r="B89" s="81" t="s">
        <v>14</v>
      </c>
      <c r="C89" s="82">
        <v>3122</v>
      </c>
      <c r="D89" s="84" t="s">
        <v>38</v>
      </c>
      <c r="E89" s="92" t="s">
        <v>23</v>
      </c>
      <c r="F89" s="93"/>
      <c r="G89" s="85">
        <f>49662+19600+2200000+181533</f>
        <v>2450795</v>
      </c>
      <c r="H89" s="85">
        <f t="shared" si="5"/>
        <v>2450795</v>
      </c>
      <c r="I89" s="23"/>
      <c r="J89" s="23"/>
    </row>
    <row r="90" spans="1:10" ht="93.75" customHeight="1" x14ac:dyDescent="0.2">
      <c r="A90" s="25">
        <v>84</v>
      </c>
      <c r="B90" s="26" t="s">
        <v>14</v>
      </c>
      <c r="C90" s="25">
        <v>3122</v>
      </c>
      <c r="D90" s="32" t="s">
        <v>17</v>
      </c>
      <c r="E90" s="32" t="s">
        <v>15</v>
      </c>
      <c r="F90" s="34"/>
      <c r="G90" s="34">
        <v>118900.8</v>
      </c>
      <c r="H90" s="34">
        <f t="shared" si="4"/>
        <v>118900.8</v>
      </c>
      <c r="I90" s="23"/>
      <c r="J90" s="23"/>
    </row>
    <row r="91" spans="1:10" ht="102.75" customHeight="1" x14ac:dyDescent="0.2">
      <c r="A91" s="115" t="s">
        <v>24</v>
      </c>
      <c r="B91" s="116"/>
      <c r="C91" s="116"/>
      <c r="D91" s="116"/>
      <c r="E91" s="117"/>
      <c r="F91" s="52">
        <f>SUM(F92:F113)</f>
        <v>795511</v>
      </c>
      <c r="G91" s="52">
        <f>SUM(G92:G113)</f>
        <v>4380047.9800000004</v>
      </c>
      <c r="H91" s="36">
        <f>F91+G91</f>
        <v>5175558.9800000004</v>
      </c>
      <c r="I91" s="23"/>
      <c r="J91" s="23"/>
    </row>
    <row r="92" spans="1:10" ht="57.75" customHeight="1" x14ac:dyDescent="0.2">
      <c r="A92" s="54">
        <v>85</v>
      </c>
      <c r="B92" s="51" t="s">
        <v>26</v>
      </c>
      <c r="C92" s="54">
        <v>2210</v>
      </c>
      <c r="D92" s="53" t="s">
        <v>54</v>
      </c>
      <c r="E92" s="29" t="s">
        <v>13</v>
      </c>
      <c r="F92" s="34">
        <v>23700</v>
      </c>
      <c r="G92" s="34"/>
      <c r="H92" s="34">
        <f>F92+G92</f>
        <v>23700</v>
      </c>
      <c r="I92" s="23"/>
      <c r="J92" s="23"/>
    </row>
    <row r="93" spans="1:10" ht="79.5" customHeight="1" x14ac:dyDescent="0.2">
      <c r="A93" s="54">
        <v>86</v>
      </c>
      <c r="B93" s="51" t="s">
        <v>26</v>
      </c>
      <c r="C93" s="55">
        <v>3132</v>
      </c>
      <c r="D93" s="56" t="s">
        <v>52</v>
      </c>
      <c r="E93" s="28" t="s">
        <v>53</v>
      </c>
      <c r="F93" s="52"/>
      <c r="G93" s="31">
        <v>234000</v>
      </c>
      <c r="H93" s="31">
        <v>234000</v>
      </c>
      <c r="I93" s="23"/>
      <c r="J93" s="23"/>
    </row>
    <row r="94" spans="1:10" ht="54.75" customHeight="1" x14ac:dyDescent="0.2">
      <c r="A94" s="101">
        <v>87</v>
      </c>
      <c r="B94" s="51" t="s">
        <v>26</v>
      </c>
      <c r="C94" s="27">
        <v>2210</v>
      </c>
      <c r="D94" s="28" t="s">
        <v>80</v>
      </c>
      <c r="E94" s="28" t="s">
        <v>27</v>
      </c>
      <c r="F94" s="31">
        <v>63800</v>
      </c>
      <c r="G94" s="36"/>
      <c r="H94" s="31">
        <f>F94</f>
        <v>63800</v>
      </c>
      <c r="I94" s="23"/>
      <c r="J94" s="23"/>
    </row>
    <row r="95" spans="1:10" ht="71.25" customHeight="1" x14ac:dyDescent="0.2">
      <c r="A95" s="101">
        <v>88</v>
      </c>
      <c r="B95" s="51" t="s">
        <v>26</v>
      </c>
      <c r="C95" s="27">
        <v>3110</v>
      </c>
      <c r="D95" s="28" t="s">
        <v>80</v>
      </c>
      <c r="E95" s="28" t="s">
        <v>27</v>
      </c>
      <c r="F95" s="31"/>
      <c r="G95" s="31">
        <v>37300</v>
      </c>
      <c r="H95" s="31">
        <f>F95+G95</f>
        <v>37300</v>
      </c>
      <c r="I95" s="23"/>
      <c r="J95" s="23"/>
    </row>
    <row r="96" spans="1:10" ht="54.75" customHeight="1" x14ac:dyDescent="0.2">
      <c r="A96" s="102" t="s">
        <v>157</v>
      </c>
      <c r="B96" s="57" t="s">
        <v>26</v>
      </c>
      <c r="C96" s="58">
        <v>3132</v>
      </c>
      <c r="D96" s="44" t="s">
        <v>32</v>
      </c>
      <c r="E96" s="59" t="s">
        <v>27</v>
      </c>
      <c r="F96" s="48"/>
      <c r="G96" s="48">
        <v>67500</v>
      </c>
      <c r="H96" s="48">
        <v>67500</v>
      </c>
      <c r="I96" s="23"/>
      <c r="J96" s="23"/>
    </row>
    <row r="97" spans="1:10" ht="42" customHeight="1" x14ac:dyDescent="0.2">
      <c r="A97" s="54">
        <v>90</v>
      </c>
      <c r="B97" s="51" t="s">
        <v>25</v>
      </c>
      <c r="C97" s="54">
        <v>2210</v>
      </c>
      <c r="D97" s="53" t="s">
        <v>55</v>
      </c>
      <c r="E97" s="32" t="s">
        <v>53</v>
      </c>
      <c r="F97" s="60">
        <v>100000</v>
      </c>
      <c r="G97" s="60"/>
      <c r="H97" s="34">
        <f>F97+G97</f>
        <v>100000</v>
      </c>
      <c r="I97" s="23"/>
      <c r="J97" s="23"/>
    </row>
    <row r="98" spans="1:10" s="13" customFormat="1" ht="56.25" customHeight="1" x14ac:dyDescent="0.3">
      <c r="A98" s="100" t="s">
        <v>131</v>
      </c>
      <c r="B98" s="51" t="s">
        <v>25</v>
      </c>
      <c r="C98" s="54">
        <v>2210</v>
      </c>
      <c r="D98" s="33" t="s">
        <v>35</v>
      </c>
      <c r="E98" s="61" t="s">
        <v>23</v>
      </c>
      <c r="F98" s="37">
        <v>250000</v>
      </c>
      <c r="G98" s="37"/>
      <c r="H98" s="37">
        <f>F98+G98</f>
        <v>250000</v>
      </c>
      <c r="I98" s="24"/>
      <c r="J98" s="24"/>
    </row>
    <row r="99" spans="1:10" ht="60.75" customHeight="1" x14ac:dyDescent="0.3">
      <c r="A99" s="100" t="s">
        <v>163</v>
      </c>
      <c r="B99" s="62" t="s">
        <v>25</v>
      </c>
      <c r="C99" s="63">
        <v>2210</v>
      </c>
      <c r="D99" s="64" t="s">
        <v>40</v>
      </c>
      <c r="E99" s="65" t="s">
        <v>23</v>
      </c>
      <c r="F99" s="37">
        <v>30000</v>
      </c>
      <c r="G99" s="37"/>
      <c r="H99" s="37">
        <v>30000</v>
      </c>
      <c r="I99" s="23"/>
      <c r="J99" s="23"/>
    </row>
    <row r="100" spans="1:10" ht="57.75" customHeight="1" x14ac:dyDescent="0.3">
      <c r="A100" s="25">
        <v>93</v>
      </c>
      <c r="B100" s="50" t="s">
        <v>25</v>
      </c>
      <c r="C100" s="55">
        <v>3132</v>
      </c>
      <c r="D100" s="33" t="s">
        <v>94</v>
      </c>
      <c r="E100" s="28" t="s">
        <v>23</v>
      </c>
      <c r="F100" s="31"/>
      <c r="G100" s="31">
        <f>26976</f>
        <v>26976</v>
      </c>
      <c r="H100" s="31">
        <v>26976</v>
      </c>
      <c r="I100" s="23"/>
      <c r="J100" s="23"/>
    </row>
    <row r="101" spans="1:10" ht="57" customHeight="1" x14ac:dyDescent="0.2">
      <c r="A101" s="100" t="s">
        <v>145</v>
      </c>
      <c r="B101" s="62" t="s">
        <v>25</v>
      </c>
      <c r="C101" s="63">
        <v>3132</v>
      </c>
      <c r="D101" s="32" t="s">
        <v>33</v>
      </c>
      <c r="E101" s="65" t="s">
        <v>23</v>
      </c>
      <c r="F101" s="37"/>
      <c r="G101" s="30">
        <v>684362</v>
      </c>
      <c r="H101" s="37">
        <f t="shared" ref="H101:H110" si="6">F101+G101</f>
        <v>684362</v>
      </c>
      <c r="I101" s="23"/>
      <c r="J101" s="23"/>
    </row>
    <row r="102" spans="1:10" ht="89.25" customHeight="1" x14ac:dyDescent="0.2">
      <c r="A102" s="103" t="s">
        <v>144</v>
      </c>
      <c r="B102" s="86" t="s">
        <v>25</v>
      </c>
      <c r="C102" s="87">
        <v>3132</v>
      </c>
      <c r="D102" s="88" t="s">
        <v>178</v>
      </c>
      <c r="E102" s="89" t="s">
        <v>23</v>
      </c>
      <c r="F102" s="90"/>
      <c r="G102" s="91">
        <v>2767</v>
      </c>
      <c r="H102" s="90">
        <f>F102+G102</f>
        <v>2767</v>
      </c>
      <c r="I102" s="23"/>
      <c r="J102" s="23"/>
    </row>
    <row r="103" spans="1:10" ht="81.75" customHeight="1" x14ac:dyDescent="0.2">
      <c r="A103" s="51" t="s">
        <v>175</v>
      </c>
      <c r="B103" s="50" t="s">
        <v>25</v>
      </c>
      <c r="C103" s="55">
        <v>3110</v>
      </c>
      <c r="D103" s="28" t="s">
        <v>100</v>
      </c>
      <c r="E103" s="39" t="s">
        <v>48</v>
      </c>
      <c r="F103" s="66"/>
      <c r="G103" s="31">
        <v>300000</v>
      </c>
      <c r="H103" s="31">
        <v>300000</v>
      </c>
      <c r="I103" s="23"/>
      <c r="J103" s="23"/>
    </row>
    <row r="104" spans="1:10" ht="66.75" customHeight="1" x14ac:dyDescent="0.2">
      <c r="A104" s="101">
        <v>97</v>
      </c>
      <c r="B104" s="51" t="s">
        <v>25</v>
      </c>
      <c r="C104" s="27">
        <v>3110</v>
      </c>
      <c r="D104" s="28" t="s">
        <v>81</v>
      </c>
      <c r="E104" s="28" t="s">
        <v>51</v>
      </c>
      <c r="F104" s="31"/>
      <c r="G104" s="31">
        <v>110000</v>
      </c>
      <c r="H104" s="31">
        <v>110000</v>
      </c>
      <c r="I104" s="23"/>
      <c r="J104" s="23"/>
    </row>
    <row r="105" spans="1:10" ht="66.75" customHeight="1" x14ac:dyDescent="0.2">
      <c r="A105" s="101">
        <v>98</v>
      </c>
      <c r="B105" s="50" t="s">
        <v>25</v>
      </c>
      <c r="C105" s="27">
        <v>3132</v>
      </c>
      <c r="D105" s="28" t="s">
        <v>170</v>
      </c>
      <c r="E105" s="29" t="s">
        <v>51</v>
      </c>
      <c r="F105" s="31"/>
      <c r="G105" s="31">
        <v>340000</v>
      </c>
      <c r="H105" s="31">
        <v>340000</v>
      </c>
      <c r="I105" s="23"/>
      <c r="J105" s="23"/>
    </row>
    <row r="106" spans="1:10" ht="41.25" customHeight="1" x14ac:dyDescent="0.2">
      <c r="A106" s="51" t="s">
        <v>146</v>
      </c>
      <c r="B106" s="50" t="s">
        <v>25</v>
      </c>
      <c r="C106" s="55">
        <v>3110</v>
      </c>
      <c r="D106" s="28" t="s">
        <v>99</v>
      </c>
      <c r="E106" s="29" t="s">
        <v>87</v>
      </c>
      <c r="F106" s="66"/>
      <c r="G106" s="31">
        <v>150000</v>
      </c>
      <c r="H106" s="31">
        <v>150000</v>
      </c>
      <c r="I106" s="23"/>
      <c r="J106" s="23"/>
    </row>
    <row r="107" spans="1:10" ht="41.25" customHeight="1" x14ac:dyDescent="0.2">
      <c r="A107" s="104" t="s">
        <v>147</v>
      </c>
      <c r="B107" s="75" t="s">
        <v>25</v>
      </c>
      <c r="C107" s="76">
        <v>2240</v>
      </c>
      <c r="D107" s="77" t="s">
        <v>156</v>
      </c>
      <c r="E107" s="78" t="s">
        <v>19</v>
      </c>
      <c r="F107" s="46">
        <v>16511</v>
      </c>
      <c r="G107" s="46"/>
      <c r="H107" s="46">
        <f>F107+G107</f>
        <v>16511</v>
      </c>
      <c r="I107" s="23"/>
      <c r="J107" s="23"/>
    </row>
    <row r="108" spans="1:10" ht="41.25" customHeight="1" x14ac:dyDescent="0.2">
      <c r="A108" s="51" t="s">
        <v>148</v>
      </c>
      <c r="B108" s="50" t="s">
        <v>25</v>
      </c>
      <c r="C108" s="55">
        <v>2240</v>
      </c>
      <c r="D108" s="28" t="s">
        <v>158</v>
      </c>
      <c r="E108" s="74" t="s">
        <v>19</v>
      </c>
      <c r="F108" s="31">
        <v>11500</v>
      </c>
      <c r="G108" s="31"/>
      <c r="H108" s="31">
        <v>11500</v>
      </c>
      <c r="I108" s="23"/>
      <c r="J108" s="23"/>
    </row>
    <row r="109" spans="1:10" ht="73.5" customHeight="1" x14ac:dyDescent="0.2">
      <c r="A109" s="102" t="s">
        <v>149</v>
      </c>
      <c r="B109" s="57" t="s">
        <v>25</v>
      </c>
      <c r="C109" s="58">
        <v>3132</v>
      </c>
      <c r="D109" s="79" t="s">
        <v>159</v>
      </c>
      <c r="E109" s="59" t="s">
        <v>19</v>
      </c>
      <c r="F109" s="48"/>
      <c r="G109" s="48">
        <v>235000</v>
      </c>
      <c r="H109" s="48">
        <v>235000</v>
      </c>
      <c r="I109" s="23"/>
      <c r="J109" s="23"/>
    </row>
    <row r="110" spans="1:10" ht="56.25" customHeight="1" x14ac:dyDescent="0.2">
      <c r="A110" s="100" t="s">
        <v>150</v>
      </c>
      <c r="B110" s="62" t="s">
        <v>25</v>
      </c>
      <c r="C110" s="63">
        <v>3132</v>
      </c>
      <c r="D110" s="29" t="s">
        <v>101</v>
      </c>
      <c r="E110" s="65" t="s">
        <v>13</v>
      </c>
      <c r="F110" s="37"/>
      <c r="G110" s="37">
        <f>70900+271500</f>
        <v>342400</v>
      </c>
      <c r="H110" s="37">
        <f t="shared" si="6"/>
        <v>342400</v>
      </c>
      <c r="I110" s="23"/>
      <c r="J110" s="23"/>
    </row>
    <row r="111" spans="1:10" ht="56.25" customHeight="1" x14ac:dyDescent="0.2">
      <c r="A111" s="51" t="s">
        <v>164</v>
      </c>
      <c r="B111" s="51" t="s">
        <v>25</v>
      </c>
      <c r="C111" s="54">
        <v>2210</v>
      </c>
      <c r="D111" s="32" t="s">
        <v>56</v>
      </c>
      <c r="E111" s="29" t="s">
        <v>11</v>
      </c>
      <c r="F111" s="34">
        <v>300000</v>
      </c>
      <c r="G111" s="37"/>
      <c r="H111" s="37">
        <f>F111+G111</f>
        <v>300000</v>
      </c>
      <c r="I111" s="23"/>
      <c r="J111" s="23"/>
    </row>
    <row r="112" spans="1:10" s="1" customFormat="1" ht="64.5" customHeight="1" x14ac:dyDescent="0.2">
      <c r="A112" s="51" t="s">
        <v>165</v>
      </c>
      <c r="B112" s="50" t="s">
        <v>102</v>
      </c>
      <c r="C112" s="55">
        <v>3132</v>
      </c>
      <c r="D112" s="28" t="s">
        <v>103</v>
      </c>
      <c r="E112" s="29" t="s">
        <v>23</v>
      </c>
      <c r="F112" s="66"/>
      <c r="G112" s="31">
        <f>700000+170181</f>
        <v>870181</v>
      </c>
      <c r="H112" s="31">
        <f>700000+170181</f>
        <v>870181</v>
      </c>
      <c r="I112" s="23"/>
      <c r="J112" s="23"/>
    </row>
    <row r="113" spans="1:10" ht="128.25" customHeight="1" x14ac:dyDescent="0.2">
      <c r="A113" s="105" t="s">
        <v>166</v>
      </c>
      <c r="B113" s="97" t="s">
        <v>25</v>
      </c>
      <c r="C113" s="82">
        <v>3132</v>
      </c>
      <c r="D113" s="84" t="s">
        <v>132</v>
      </c>
      <c r="E113" s="92" t="s">
        <v>48</v>
      </c>
      <c r="F113" s="85"/>
      <c r="G113" s="85">
        <f>629561.98+350000-71000+71000</f>
        <v>979561.98</v>
      </c>
      <c r="H113" s="85">
        <f>629561.98+350000-71000</f>
        <v>908561.98</v>
      </c>
      <c r="I113" s="23"/>
      <c r="J113" s="23"/>
    </row>
    <row r="114" spans="1:10" ht="59.25" customHeight="1" x14ac:dyDescent="0.2">
      <c r="A114" s="109" t="s">
        <v>28</v>
      </c>
      <c r="B114" s="110"/>
      <c r="C114" s="110"/>
      <c r="D114" s="110"/>
      <c r="E114" s="111"/>
      <c r="F114" s="67">
        <f>SUM(F115:F120)</f>
        <v>202000</v>
      </c>
      <c r="G114" s="68">
        <f>SUM(G117:G120)</f>
        <v>375994</v>
      </c>
      <c r="H114" s="68">
        <f>SUM(H115:H120)</f>
        <v>577994</v>
      </c>
      <c r="I114" s="23"/>
      <c r="J114" s="23"/>
    </row>
    <row r="115" spans="1:10" ht="59.25" customHeight="1" x14ac:dyDescent="0.2">
      <c r="A115" s="80">
        <v>107</v>
      </c>
      <c r="B115" s="81" t="s">
        <v>29</v>
      </c>
      <c r="C115" s="82">
        <v>2240</v>
      </c>
      <c r="D115" s="83" t="s">
        <v>143</v>
      </c>
      <c r="E115" s="84" t="s">
        <v>11</v>
      </c>
      <c r="F115" s="85">
        <v>59000</v>
      </c>
      <c r="G115" s="85"/>
      <c r="H115" s="85">
        <v>59000</v>
      </c>
      <c r="I115" s="23"/>
      <c r="J115" s="23"/>
    </row>
    <row r="116" spans="1:10" ht="59.25" customHeight="1" x14ac:dyDescent="0.2">
      <c r="A116" s="26" t="s">
        <v>167</v>
      </c>
      <c r="B116" s="26" t="s">
        <v>141</v>
      </c>
      <c r="C116" s="25">
        <v>2210</v>
      </c>
      <c r="D116" s="53" t="s">
        <v>142</v>
      </c>
      <c r="E116" s="32" t="s">
        <v>11</v>
      </c>
      <c r="F116" s="34">
        <v>99000</v>
      </c>
      <c r="G116" s="34"/>
      <c r="H116" s="34">
        <v>99000</v>
      </c>
      <c r="I116" s="23"/>
      <c r="J116" s="23"/>
    </row>
    <row r="117" spans="1:10" ht="76.5" customHeight="1" x14ac:dyDescent="0.2">
      <c r="A117" s="100" t="s">
        <v>168</v>
      </c>
      <c r="B117" s="69" t="s">
        <v>29</v>
      </c>
      <c r="C117" s="39">
        <v>2210</v>
      </c>
      <c r="D117" s="29" t="s">
        <v>31</v>
      </c>
      <c r="E117" s="65" t="s">
        <v>30</v>
      </c>
      <c r="F117" s="37">
        <v>28000</v>
      </c>
      <c r="G117" s="30"/>
      <c r="H117" s="37">
        <f>F117+G117</f>
        <v>28000</v>
      </c>
      <c r="I117" s="23"/>
      <c r="J117" s="23"/>
    </row>
    <row r="118" spans="1:10" ht="49.5" customHeight="1" x14ac:dyDescent="0.2">
      <c r="A118" s="51" t="s">
        <v>169</v>
      </c>
      <c r="B118" s="51" t="s">
        <v>29</v>
      </c>
      <c r="C118" s="54">
        <v>2210</v>
      </c>
      <c r="D118" s="32" t="s">
        <v>58</v>
      </c>
      <c r="E118" s="29" t="s">
        <v>13</v>
      </c>
      <c r="F118" s="34">
        <v>16000</v>
      </c>
      <c r="G118" s="60"/>
      <c r="H118" s="34">
        <f t="shared" ref="H118" si="7">F118+G118</f>
        <v>16000</v>
      </c>
      <c r="I118" s="23"/>
      <c r="J118" s="23"/>
    </row>
    <row r="119" spans="1:10" ht="43.5" customHeight="1" x14ac:dyDescent="0.2">
      <c r="A119" s="51" t="s">
        <v>176</v>
      </c>
      <c r="B119" s="51" t="s">
        <v>29</v>
      </c>
      <c r="C119" s="25">
        <v>3110</v>
      </c>
      <c r="D119" s="32" t="s">
        <v>58</v>
      </c>
      <c r="E119" s="29" t="s">
        <v>13</v>
      </c>
      <c r="F119" s="34"/>
      <c r="G119" s="60">
        <v>80000</v>
      </c>
      <c r="H119" s="34">
        <f>F119+G119</f>
        <v>80000</v>
      </c>
      <c r="I119" s="23"/>
      <c r="J119" s="23"/>
    </row>
    <row r="120" spans="1:10" ht="78" customHeight="1" x14ac:dyDescent="0.2">
      <c r="A120" s="51" t="s">
        <v>177</v>
      </c>
      <c r="B120" s="50" t="s">
        <v>104</v>
      </c>
      <c r="C120" s="55">
        <v>3132</v>
      </c>
      <c r="D120" s="28" t="s">
        <v>133</v>
      </c>
      <c r="E120" s="39" t="s">
        <v>23</v>
      </c>
      <c r="F120" s="31"/>
      <c r="G120" s="31">
        <f>190000+105994</f>
        <v>295994</v>
      </c>
      <c r="H120" s="31">
        <f>190000+105994</f>
        <v>295994</v>
      </c>
      <c r="I120" s="23"/>
      <c r="J120" s="23"/>
    </row>
    <row r="121" spans="1:10" ht="39" customHeight="1" x14ac:dyDescent="0.3">
      <c r="A121" s="118" t="s">
        <v>34</v>
      </c>
      <c r="B121" s="119"/>
      <c r="C121" s="119"/>
      <c r="D121" s="119"/>
      <c r="E121" s="120"/>
      <c r="F121" s="70">
        <f>F6+F91+F114</f>
        <v>5610919.7999999998</v>
      </c>
      <c r="G121" s="71">
        <f>G6+G91+G114</f>
        <v>26065992.780000001</v>
      </c>
      <c r="H121" s="71">
        <f>H6+H91+H114</f>
        <v>31676912.580000002</v>
      </c>
      <c r="I121" s="23"/>
      <c r="J121" s="23"/>
    </row>
    <row r="122" spans="1:10" ht="75" customHeight="1" x14ac:dyDescent="0.3">
      <c r="A122" s="106" t="s">
        <v>179</v>
      </c>
      <c r="B122" s="106"/>
      <c r="C122" s="106"/>
      <c r="D122" s="106"/>
      <c r="E122" s="106"/>
      <c r="F122" s="106"/>
      <c r="G122" s="106"/>
      <c r="H122" s="106"/>
      <c r="I122" s="23"/>
      <c r="J122" s="23"/>
    </row>
    <row r="123" spans="1:10" ht="41.25" customHeight="1" x14ac:dyDescent="0.3">
      <c r="A123" s="14"/>
      <c r="B123" s="15"/>
      <c r="C123" s="15"/>
      <c r="D123" s="15"/>
      <c r="E123" s="15"/>
      <c r="F123" s="18"/>
      <c r="G123" s="18"/>
      <c r="H123" s="15"/>
      <c r="I123" s="23"/>
      <c r="J123" s="23"/>
    </row>
    <row r="124" spans="1:10" ht="81.75" customHeight="1" x14ac:dyDescent="0.2">
      <c r="B124" s="1"/>
      <c r="C124" s="1"/>
      <c r="D124" s="1"/>
      <c r="E124" s="1"/>
      <c r="F124" s="22"/>
      <c r="G124" s="22"/>
      <c r="H124" s="1"/>
      <c r="I124" s="23"/>
      <c r="J124" s="23"/>
    </row>
    <row r="125" spans="1:10" ht="57" customHeight="1" x14ac:dyDescent="0.2">
      <c r="B125" s="1"/>
      <c r="C125" s="1"/>
      <c r="D125" s="1"/>
      <c r="E125" s="1"/>
      <c r="F125" s="22"/>
      <c r="G125" s="22"/>
      <c r="H125" s="1"/>
      <c r="I125" s="23"/>
      <c r="J125" s="23"/>
    </row>
    <row r="126" spans="1:10" ht="51.75" customHeight="1" x14ac:dyDescent="0.2">
      <c r="B126" s="1"/>
      <c r="C126" s="1"/>
      <c r="D126" s="1"/>
      <c r="E126" s="1"/>
      <c r="F126" s="22"/>
      <c r="G126" s="22"/>
      <c r="H126" s="1"/>
    </row>
    <row r="127" spans="1:10" ht="51.75" customHeight="1" x14ac:dyDescent="0.2">
      <c r="B127" s="1"/>
      <c r="C127" s="1"/>
      <c r="D127" s="1"/>
      <c r="E127" s="1"/>
      <c r="F127" s="22"/>
      <c r="G127" s="22"/>
      <c r="H127" s="1"/>
    </row>
    <row r="128" spans="1:10" ht="51.75" customHeight="1" x14ac:dyDescent="0.2">
      <c r="B128" s="1"/>
      <c r="C128" s="1"/>
      <c r="D128" s="1"/>
      <c r="E128" s="1"/>
      <c r="F128" s="22"/>
      <c r="G128" s="22"/>
      <c r="H128" s="1"/>
    </row>
    <row r="129" spans="1:8" s="5" customFormat="1" ht="57.75" customHeight="1" x14ac:dyDescent="0.2">
      <c r="A129" s="10"/>
      <c r="B129" s="1"/>
      <c r="C129" s="1"/>
      <c r="D129" s="1"/>
      <c r="E129" s="1"/>
      <c r="F129" s="22"/>
      <c r="G129" s="22"/>
      <c r="H129" s="1"/>
    </row>
    <row r="130" spans="1:8" s="5" customFormat="1" ht="72" customHeight="1" x14ac:dyDescent="0.2">
      <c r="A130" s="10"/>
      <c r="B130" s="1"/>
      <c r="C130" s="1"/>
      <c r="D130" s="1"/>
      <c r="E130" s="1"/>
      <c r="F130" s="22"/>
      <c r="G130" s="22"/>
      <c r="H130" s="1"/>
    </row>
    <row r="131" spans="1:8" s="5" customFormat="1" ht="72" customHeight="1" x14ac:dyDescent="0.2">
      <c r="A131" s="10"/>
      <c r="B131" s="1"/>
      <c r="C131" s="1"/>
      <c r="D131" s="1"/>
      <c r="E131" s="1"/>
      <c r="F131" s="22"/>
      <c r="G131" s="22"/>
      <c r="H131" s="1"/>
    </row>
    <row r="132" spans="1:8" s="5" customFormat="1" ht="72" customHeight="1" x14ac:dyDescent="0.2">
      <c r="A132" s="10"/>
      <c r="B132" s="1"/>
      <c r="C132" s="1"/>
      <c r="D132" s="1"/>
      <c r="E132" s="1"/>
      <c r="F132" s="22"/>
      <c r="G132" s="22"/>
      <c r="H132" s="1"/>
    </row>
    <row r="133" spans="1:8" s="5" customFormat="1" ht="72" customHeight="1" x14ac:dyDescent="0.2">
      <c r="A133" s="10"/>
      <c r="B133" s="1"/>
      <c r="C133" s="1"/>
      <c r="D133" s="1"/>
      <c r="E133" s="1"/>
      <c r="F133" s="22"/>
      <c r="G133" s="22"/>
      <c r="H133" s="1"/>
    </row>
    <row r="134" spans="1:8" s="5" customFormat="1" ht="72" customHeight="1" x14ac:dyDescent="0.2">
      <c r="A134" s="10"/>
      <c r="B134" s="1"/>
      <c r="C134" s="1"/>
      <c r="D134" s="1"/>
      <c r="E134" s="1"/>
      <c r="F134" s="22"/>
      <c r="G134" s="22"/>
      <c r="H134" s="1"/>
    </row>
    <row r="135" spans="1:8" s="5" customFormat="1" ht="72" customHeight="1" x14ac:dyDescent="0.2">
      <c r="A135" s="10"/>
      <c r="B135" s="1"/>
      <c r="C135" s="1"/>
      <c r="D135" s="1"/>
      <c r="E135" s="1"/>
      <c r="F135" s="22"/>
      <c r="G135" s="22"/>
      <c r="H135" s="1"/>
    </row>
    <row r="136" spans="1:8" s="5" customFormat="1" ht="72" customHeight="1" x14ac:dyDescent="0.2">
      <c r="A136" s="10"/>
      <c r="B136" s="1"/>
      <c r="C136" s="1"/>
      <c r="D136" s="1"/>
      <c r="E136" s="1"/>
      <c r="F136" s="22"/>
      <c r="G136" s="22"/>
      <c r="H136" s="1"/>
    </row>
    <row r="137" spans="1:8" s="5" customFormat="1" ht="72" customHeight="1" x14ac:dyDescent="0.2">
      <c r="A137" s="10"/>
      <c r="B137" s="1"/>
      <c r="C137" s="1"/>
      <c r="D137" s="1"/>
      <c r="E137" s="1"/>
      <c r="F137" s="22"/>
      <c r="G137" s="22"/>
      <c r="H137" s="1"/>
    </row>
    <row r="138" spans="1:8" s="5" customFormat="1" ht="72" customHeight="1" x14ac:dyDescent="0.2">
      <c r="A138" s="10"/>
      <c r="B138" s="1"/>
      <c r="C138" s="1"/>
      <c r="D138" s="1"/>
      <c r="E138" s="1"/>
      <c r="F138" s="22"/>
      <c r="G138" s="22"/>
      <c r="H138" s="1"/>
    </row>
    <row r="139" spans="1:8" s="5" customFormat="1" ht="72" customHeight="1" x14ac:dyDescent="0.2">
      <c r="A139" s="10"/>
      <c r="B139" s="1"/>
      <c r="C139" s="1"/>
      <c r="D139" s="1"/>
      <c r="E139" s="1"/>
      <c r="F139" s="22"/>
      <c r="G139" s="22"/>
      <c r="H139" s="1"/>
    </row>
    <row r="140" spans="1:8" s="5" customFormat="1" ht="56.25" customHeight="1" x14ac:dyDescent="0.2">
      <c r="A140" s="10"/>
      <c r="B140"/>
      <c r="C140"/>
      <c r="D140"/>
      <c r="E140"/>
      <c r="F140" s="7"/>
      <c r="G140" s="7"/>
      <c r="H140"/>
    </row>
    <row r="141" spans="1:8" s="5" customFormat="1" ht="57.75" customHeight="1" x14ac:dyDescent="0.2">
      <c r="A141" s="10"/>
      <c r="B141"/>
      <c r="C141"/>
      <c r="D141"/>
      <c r="E141"/>
      <c r="F141" s="7"/>
      <c r="G141" s="7"/>
      <c r="H141"/>
    </row>
    <row r="142" spans="1:8" s="5" customFormat="1" ht="58.5" customHeight="1" x14ac:dyDescent="0.2">
      <c r="A142" s="10"/>
      <c r="B142"/>
      <c r="C142"/>
      <c r="D142"/>
      <c r="E142"/>
      <c r="F142" s="7"/>
      <c r="G142" s="7"/>
      <c r="H142"/>
    </row>
    <row r="143" spans="1:8" s="5" customFormat="1" ht="60" customHeight="1" x14ac:dyDescent="0.2">
      <c r="A143" s="10"/>
      <c r="B143"/>
      <c r="C143"/>
      <c r="D143"/>
      <c r="E143"/>
      <c r="F143" s="7"/>
      <c r="G143" s="7"/>
      <c r="H143"/>
    </row>
    <row r="144" spans="1:8" s="5" customFormat="1" ht="72" customHeight="1" x14ac:dyDescent="0.2">
      <c r="A144" s="10"/>
      <c r="B144"/>
      <c r="C144"/>
      <c r="D144"/>
      <c r="E144"/>
      <c r="F144" s="7"/>
      <c r="G144" s="7"/>
      <c r="H144"/>
    </row>
    <row r="145" spans="1:8" s="5" customFormat="1" ht="41.25" customHeight="1" x14ac:dyDescent="0.2">
      <c r="A145" s="10"/>
      <c r="B145"/>
      <c r="C145"/>
      <c r="D145"/>
      <c r="E145"/>
      <c r="F145" s="7"/>
      <c r="G145" s="7"/>
      <c r="H145"/>
    </row>
    <row r="146" spans="1:8" s="5" customFormat="1" ht="48.75" customHeight="1" x14ac:dyDescent="0.2">
      <c r="A146" s="10"/>
      <c r="B146"/>
      <c r="C146"/>
      <c r="D146"/>
      <c r="E146"/>
      <c r="F146" s="7"/>
      <c r="G146" s="7"/>
      <c r="H146"/>
    </row>
    <row r="147" spans="1:8" s="5" customFormat="1" ht="72" customHeight="1" x14ac:dyDescent="0.2">
      <c r="A147" s="10"/>
      <c r="B147"/>
      <c r="C147"/>
      <c r="D147"/>
      <c r="E147"/>
      <c r="F147" s="7"/>
      <c r="G147" s="7"/>
      <c r="H147"/>
    </row>
    <row r="148" spans="1:8" s="5" customFormat="1" ht="57.75" customHeight="1" x14ac:dyDescent="0.2">
      <c r="A148" s="10"/>
      <c r="B148"/>
      <c r="C148"/>
      <c r="D148"/>
      <c r="E148"/>
      <c r="F148" s="7"/>
      <c r="G148" s="7"/>
      <c r="H148"/>
    </row>
    <row r="149" spans="1:8" s="5" customFormat="1" ht="49.5" customHeight="1" x14ac:dyDescent="0.2">
      <c r="A149" s="10"/>
      <c r="B149"/>
      <c r="C149"/>
      <c r="D149"/>
      <c r="E149"/>
      <c r="F149" s="7"/>
      <c r="G149" s="7"/>
      <c r="H149"/>
    </row>
    <row r="150" spans="1:8" s="5" customFormat="1" ht="49.5" customHeight="1" x14ac:dyDescent="0.2">
      <c r="A150" s="10"/>
      <c r="B150"/>
      <c r="C150"/>
      <c r="D150"/>
      <c r="E150"/>
      <c r="F150" s="7"/>
      <c r="G150" s="7"/>
      <c r="H150"/>
    </row>
    <row r="151" spans="1:8" s="5" customFormat="1" ht="64.5" customHeight="1" x14ac:dyDescent="0.2">
      <c r="A151" s="10"/>
      <c r="B151"/>
      <c r="C151"/>
      <c r="D151"/>
      <c r="E151"/>
      <c r="F151" s="7"/>
      <c r="G151" s="7"/>
      <c r="H151"/>
    </row>
    <row r="152" spans="1:8" s="5" customFormat="1" ht="28.5" customHeight="1" x14ac:dyDescent="0.2">
      <c r="A152" s="10"/>
      <c r="B152"/>
      <c r="C152"/>
      <c r="D152"/>
      <c r="E152"/>
      <c r="F152" s="7"/>
      <c r="G152" s="7"/>
      <c r="H152"/>
    </row>
    <row r="153" spans="1:8" s="8" customFormat="1" ht="136.5" customHeight="1" x14ac:dyDescent="0.25">
      <c r="A153" s="10"/>
      <c r="B153"/>
      <c r="C153"/>
      <c r="D153"/>
      <c r="E153"/>
      <c r="F153" s="7"/>
      <c r="G153" s="7"/>
      <c r="H153"/>
    </row>
    <row r="154" spans="1:8" s="5" customFormat="1" x14ac:dyDescent="0.2">
      <c r="A154" s="10"/>
      <c r="B154"/>
      <c r="C154"/>
      <c r="D154"/>
      <c r="E154"/>
      <c r="F154" s="7"/>
      <c r="G154" s="7"/>
      <c r="H154"/>
    </row>
    <row r="155" spans="1:8" s="5" customFormat="1" x14ac:dyDescent="0.2">
      <c r="A155" s="10"/>
      <c r="B155"/>
      <c r="C155"/>
      <c r="D155"/>
      <c r="E155"/>
      <c r="F155" s="7"/>
      <c r="G155" s="7"/>
      <c r="H155"/>
    </row>
  </sheetData>
  <mergeCells count="7">
    <mergeCell ref="A122:H122"/>
    <mergeCell ref="G2:H2"/>
    <mergeCell ref="A3:H3"/>
    <mergeCell ref="A114:E114"/>
    <mergeCell ref="A6:E6"/>
    <mergeCell ref="A91:E91"/>
    <mergeCell ref="A121:E121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2026-02-04T09:32:16Z</cp:lastPrinted>
  <dcterms:created xsi:type="dcterms:W3CDTF">2007-12-29T12:46:41Z</dcterms:created>
  <dcterms:modified xsi:type="dcterms:W3CDTF">2026-02-04T09:32:19Z</dcterms:modified>
</cp:coreProperties>
</file>