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5\Листопад-перевиконання\"/>
    </mc:Choice>
  </mc:AlternateContent>
  <bookViews>
    <workbookView xWindow="-105" yWindow="-105" windowWidth="23250" windowHeight="12570"/>
  </bookViews>
  <sheets>
    <sheet name="Додаток 6" sheetId="8" r:id="rId1"/>
  </sheets>
  <definedNames>
    <definedName name="_xlnm.Print_Area" localSheetId="0">'Додаток 6'!$A$1:$H$109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8" l="1"/>
  <c r="G18" i="8" l="1"/>
  <c r="F101" i="8" l="1"/>
  <c r="H71" i="8"/>
  <c r="H54" i="8"/>
  <c r="G54" i="8"/>
  <c r="G49" i="8"/>
  <c r="F62" i="8"/>
  <c r="G17" i="8"/>
  <c r="H20" i="8" l="1"/>
  <c r="H21" i="8"/>
  <c r="H22" i="8"/>
  <c r="H23" i="8"/>
  <c r="G78" i="8" l="1"/>
  <c r="G72" i="8"/>
  <c r="F46" i="8"/>
  <c r="G19" i="8" l="1"/>
  <c r="G69" i="8" l="1"/>
  <c r="F55" i="8" l="1"/>
  <c r="H99" i="8" l="1"/>
  <c r="H106" i="8"/>
  <c r="G106" i="8"/>
  <c r="F57" i="8"/>
  <c r="F6" i="8" s="1"/>
  <c r="F59" i="8"/>
  <c r="G99" i="8"/>
  <c r="H55" i="8" l="1"/>
  <c r="H77" i="8"/>
  <c r="H62" i="8"/>
  <c r="H36" i="8"/>
  <c r="H27" i="8"/>
  <c r="H30" i="8"/>
  <c r="H31" i="8"/>
  <c r="H35" i="8"/>
  <c r="H65" i="8" l="1"/>
  <c r="G65" i="8"/>
  <c r="G101" i="8" l="1"/>
  <c r="H76" i="8" l="1"/>
  <c r="H104" i="8" l="1"/>
  <c r="H60" i="8" l="1"/>
  <c r="G38" i="8"/>
  <c r="G75" i="8"/>
  <c r="H14" i="8" l="1"/>
  <c r="G53" i="8" l="1"/>
  <c r="H47" i="8" l="1"/>
  <c r="G97" i="8" l="1"/>
  <c r="G28" i="8"/>
  <c r="G33" i="8"/>
  <c r="G70" i="8"/>
  <c r="H8" i="8" l="1"/>
  <c r="H9" i="8"/>
  <c r="H10" i="8"/>
  <c r="H11" i="8"/>
  <c r="H12" i="8"/>
  <c r="H13" i="8"/>
  <c r="H17" i="8"/>
  <c r="H18" i="8"/>
  <c r="H19" i="8"/>
  <c r="H24" i="8"/>
  <c r="H25" i="8"/>
  <c r="H26" i="8"/>
  <c r="H28" i="8"/>
  <c r="H29" i="8"/>
  <c r="H32" i="8"/>
  <c r="H33" i="8"/>
  <c r="H34" i="8"/>
  <c r="H39" i="8"/>
  <c r="H42" i="8"/>
  <c r="H43" i="8"/>
  <c r="H44" i="8"/>
  <c r="H46" i="8"/>
  <c r="H49" i="8"/>
  <c r="H51" i="8"/>
  <c r="H52" i="8"/>
  <c r="H57" i="8"/>
  <c r="H59" i="8"/>
  <c r="H61" i="8"/>
  <c r="H67" i="8"/>
  <c r="H69" i="8"/>
  <c r="H79" i="8" l="1"/>
  <c r="H72" i="8"/>
  <c r="H73" i="8"/>
  <c r="H74" i="8"/>
  <c r="H70" i="8"/>
  <c r="G80" i="8" l="1"/>
  <c r="H80" i="8" s="1"/>
  <c r="H86" i="8" l="1"/>
  <c r="H85" i="8"/>
  <c r="H38" i="8" l="1"/>
  <c r="H7" i="8"/>
  <c r="G91" i="8" l="1"/>
  <c r="F82" i="8" l="1"/>
  <c r="G82" i="8"/>
  <c r="H105" i="8" l="1"/>
  <c r="H98" i="8" l="1"/>
  <c r="H88" i="8"/>
  <c r="H83" i="8"/>
  <c r="H75" i="8"/>
  <c r="H78" i="8"/>
  <c r="H53" i="8" l="1"/>
  <c r="G56" i="8"/>
  <c r="G6" i="8" s="1"/>
  <c r="H56" i="8" l="1"/>
  <c r="H103" i="8"/>
  <c r="H101" i="8" s="1"/>
  <c r="H92" i="8"/>
  <c r="H97" i="8"/>
  <c r="H89" i="8"/>
  <c r="H81" i="8"/>
  <c r="H82" i="8" l="1"/>
  <c r="G107" i="8" l="1"/>
  <c r="F107" i="8" l="1"/>
  <c r="H6" i="8"/>
  <c r="H107" i="8" s="1"/>
</calcChain>
</file>

<file path=xl/sharedStrings.xml><?xml version="1.0" encoding="utf-8"?>
<sst xmlns="http://schemas.openxmlformats.org/spreadsheetml/2006/main" count="326" uniqueCount="162">
  <si>
    <t>№п/п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</si>
  <si>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</si>
  <si>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</si>
  <si>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</si>
  <si>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</si>
  <si>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</si>
  <si>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</si>
  <si>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</si>
  <si>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</si>
  <si>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</si>
  <si>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0116030</t>
  </si>
  <si>
    <t>Косівська громада</t>
  </si>
  <si>
    <t>0117442</t>
  </si>
  <si>
    <t>с.Пістинь</t>
  </si>
  <si>
    <t>0117330</t>
  </si>
  <si>
    <t>с. Старий Косів</t>
  </si>
  <si>
    <t>Перелік заходів на 2025 рік "Програми соціально-економічного та культурного розвитку Косівської міської ради на 2021-2026 роки"</t>
  </si>
  <si>
    <t>Нове будівництво навчального корпусу  ліцею на вул. Миру в с. Старий Косів Косівської територіальної громади, Косівського району, Івано-Франківської області. Завершення будівництва (проведення комплексної експертизи робочого проекту)</t>
  </si>
  <si>
    <t>Схема організації дорожнього руху для облаштування перехрестя у с.Пістинь, Косівського району Івано-Франківської області (Р-24 км 86+330)</t>
  </si>
  <si>
    <t>с.Соколівка</t>
  </si>
  <si>
    <t>Утримання мережі вуличного освітлення в с.Соколівка, Косівського району, Івано-Франківської області</t>
  </si>
  <si>
    <t>Капітальний ремонт споруд дорожнього водовідводу  по вулиці Поліна в селі Соколівка Косівського району Івано-Франківської області</t>
  </si>
  <si>
    <t>0110180</t>
  </si>
  <si>
    <t>м.Косів</t>
  </si>
  <si>
    <t>Відділ освіти Косівської міської ради</t>
  </si>
  <si>
    <t>0611021</t>
  </si>
  <si>
    <t>0611010</t>
  </si>
  <si>
    <t>с.Яворів</t>
  </si>
  <si>
    <t>Відділ культури і туризму Косівської міської ради</t>
  </si>
  <si>
    <t>1014060</t>
  </si>
  <si>
    <t>с.Микитинці</t>
  </si>
  <si>
    <t>Придбання тенісних столів для будинку культури села Микитинці</t>
  </si>
  <si>
    <t>Капітальний ремонт каналізації та системи водовідведення у Яворівському ЗДО "Гуцулята"</t>
  </si>
  <si>
    <t>Капітальний ремонт приміщень цеху гарячого приготування їжі та службово-побутової зони харчоблоку Косівського ліцею № 1 ім.Я Мудрого"</t>
  </si>
  <si>
    <t xml:space="preserve">Всього </t>
  </si>
  <si>
    <t>Придбання захисних гратів для вікон та дверей, обладнання для забезпечення викладання предмета "Захист України" (меблі) у Косівському ліцеї №2 ім.М.Павлика.</t>
  </si>
  <si>
    <t>Поточний ремонт споруд дорожнього водовідводу   по вул.Блудівка в с. Соколівка Косівської міської ради</t>
  </si>
  <si>
    <t>Поточний ремонт споруд дорожнього водовідводу   на прис. Берег в с. Соколівка Косівської міської ради</t>
  </si>
  <si>
    <t>Нове будівництво скейт-парку по вулиці  Грушевського у місті Косів Косівської територіальної громади Косівського району  Івано-Франківської області</t>
  </si>
  <si>
    <t>Розробка проєктної документації з просторового (ландшафтного) планування території біля Центру Карпатської культури у м.Косів по вул.Горбового, 5/2</t>
  </si>
  <si>
    <t>Технічне обслуговування внутрішніх мереж водопостачання Соколівської гімназії</t>
  </si>
  <si>
    <t>Придбання обладнання для приміщень цеху гарячого приготування їжі та службово-побутової зони харчоблоку Косівського ліцею № 1 ім.Я Мудрого"</t>
  </si>
  <si>
    <t>Капітальний ремонт споруд дорожнього водовідводу  в селі Соколівка прис. Річка Косівської міської ради</t>
  </si>
  <si>
    <t>с.Старий Косів</t>
  </si>
  <si>
    <t>Капітальний ремонт споруд дорожнього водовідводу по вул.Село-1(біля господарства Лосюка Я.М.)  в селі Річка Косівської міської ради</t>
  </si>
  <si>
    <t>с.Річка</t>
  </si>
  <si>
    <t>Капітальний ремонт споруд дорожнього водовідводу по вул.Село-1 в селі Річка Косівської міської ради</t>
  </si>
  <si>
    <t xml:space="preserve">м.Косів </t>
  </si>
  <si>
    <t>Капітальний ремонт споруд дорожнього водовідводу   по вул. Франка в с.Вербовець Косівської міської ради</t>
  </si>
  <si>
    <t>с.Вербовець</t>
  </si>
  <si>
    <t>0110150</t>
  </si>
  <si>
    <t>Капітальний ремонт частини  адміністративного приміщення Смоднянського старостинського округу Косівської міської ради для облаштування простору із надання послуг з психологічної підтримки та соціального захисту дітей</t>
  </si>
  <si>
    <t>с.Смодна</t>
  </si>
  <si>
    <t>Капітальний ремонт автономних очисних споруд в ЗДО "Казка", в с.Шешори Косівської міської ради (в тому числі виготовлення проектно-кошторисної документації та послуги технічного нагляду)</t>
  </si>
  <si>
    <t>с.Шешори</t>
  </si>
  <si>
    <t xml:space="preserve">Придбання матеріалів (постільної білизни) для Пістинського ЗДО "Дзвіночок" </t>
  </si>
  <si>
    <t xml:space="preserve">Придбання меблів та обладнання для шкільної їдальні Шешорської гімназії </t>
  </si>
  <si>
    <t>Закупівля будівельних матеріалів для проведення ремонтних робіт господарським способом з метою підготовки закладів освіти до нового навчального року</t>
  </si>
  <si>
    <t>Капітальний ремонт частини нежитлової будівлі, яка розташована по вулиці Лесі Українки 55/2 в селі Старий Косів Косівської міської ради</t>
  </si>
  <si>
    <t>Придбання кондиціонерів для обігріву приміщення   будинку культури села Пістинь</t>
  </si>
  <si>
    <t>Поточний ремонт дорожнього покриття по вул.  Франка- Над Гуком-Туристична в м. Косів Косівської міської  ради</t>
  </si>
  <si>
    <t>Поточний ремонт дорожнього покриття по вул. Бандери-Шевченка в м. Косів Косівської міської  ради</t>
  </si>
  <si>
    <t>Поточний ремонт дорожнього покриття по вул. Стефурака-Лісна-Середня-Павлика в м. Косові Косівської міської  ради</t>
  </si>
  <si>
    <t>Капітальний ремонт споруд дорожнього водовідводу   по вул. Івасюка  в м.Косові  Косівської міської ради</t>
  </si>
  <si>
    <t>Поточний ремонт дорожнього покриття дороги Пістинь- Космач в межах сіл Пістинь- Шешори Косівської міської ради</t>
  </si>
  <si>
    <t>Пістинь, Шешори</t>
  </si>
  <si>
    <t>Придбання матеріалів для проведення ремонтних робіт господарським способом пішохідного моста в с.Соколівка Косівської міської ради</t>
  </si>
  <si>
    <t xml:space="preserve">Розробка проєктної документації з просторового (ландшафтного) планування території спорткомплексу по вул.Дружби в м.Косів Косівської міської ради </t>
  </si>
  <si>
    <t>Поточний ремонт дорожнього покриття по вул.  Ірчана-Хмельницького-Гоголя-Л.Українки-Грушевського в м. Косів Косівської міської  ради</t>
  </si>
  <si>
    <t>Капітальний ремонт системи водовідведення та відмостки біля корпусу №2 КНП "Косівська ЦРЛ" в м.Косові,   Косівської міської ради</t>
  </si>
  <si>
    <t xml:space="preserve">Капітальний ремонт тротуару та паркувальної зони на  Майдані Незалежності (біля Ощад банку) в м.Косові, Косівської міської ради </t>
  </si>
  <si>
    <t xml:space="preserve">Капітальний ремонт дорожнього покриття по вул.Івасюка в м.Косові Косівської міської ради </t>
  </si>
  <si>
    <t xml:space="preserve">Капітальний ремонт дорожнього покриття по вул.Л.Українки в с.Черганівка Косівської міської ради </t>
  </si>
  <si>
    <t>с.Черганівка</t>
  </si>
  <si>
    <t>Капітальний ремонт дорожнього покриття вулиці Молодіжна (від перехрестя вулиць Лесі Українки та Молодіжна) у селі Смодна  Косівської територіальної громади</t>
  </si>
  <si>
    <t>Поточний ремонт дорожнього покриття по вул. Незалежності в м. Косові Косівської міської  ради</t>
  </si>
  <si>
    <t>Поточний ремонт дорожнього покриття по вул. Попова- Небесної Сотні в м. Косові Косівської міської  ради</t>
  </si>
  <si>
    <t>Капітальний ремонт перехрестя у с.Пістинь, Косівського району Івано-Франківської області (Р- 24 км 86+330)</t>
  </si>
  <si>
    <t>Придбання матеріалів для проведення ремонтних робіт господарським способом на комунальних дорогах на вулиці Нижній Мокрий і Верхній Мокрий в с.Соколівка Косівської міської ради</t>
  </si>
  <si>
    <t>Утримання мережі вуличного освітлення в с.Черганівка, Косівського району, Івано-Франківської області</t>
  </si>
  <si>
    <t>Утримання мережі вуличного освітлення в с.Микитинці, Косівського району, Івано-Франківської області</t>
  </si>
  <si>
    <t xml:space="preserve">Придбання меблів та обладнання для харчоблоку Яворівського ЗДО (ясла-садок) "Гуцулята" </t>
  </si>
  <si>
    <t>Придбання пароконвектомата у їдальню Старокосівського ліцею</t>
  </si>
  <si>
    <t xml:space="preserve">Утримання вулично-шляхової мережі по вулиці Шевченка, вулиці Незалежності, вулиці Небесної Сотні Косівської міської ради </t>
  </si>
  <si>
    <t>с.Снідавка</t>
  </si>
  <si>
    <t>Поточний ремонт споруд дорожнього водовідводу   по вул. Ямка в с. Снідавка Косівської міської ради</t>
  </si>
  <si>
    <t>Поточний ремонт споруд дорожнього водовідводу   по вул. Гук в с. Снідавка Косівської міської ради</t>
  </si>
  <si>
    <t>Поточний ремонт споруд дорожнього водовідводу   по вул.Максимець в с.Яворів Косівської міської ради</t>
  </si>
  <si>
    <t>с.Бабин</t>
  </si>
  <si>
    <t xml:space="preserve"> Капітальний ремонт споруд дорожнього водовідводу   по вул. Грині в с. Бабин Косівської міської ради</t>
  </si>
  <si>
    <t>Капітальний ремонт дорожнього покриття на пров.Піший в с.Вербовець Косівської міської ради</t>
  </si>
  <si>
    <t>Поточний ремонт споруд дорожнього водовідводу   по вул. Каменець в с. Снідавка Косівської міської ради</t>
  </si>
  <si>
    <t>Капітальний ремонт дорожнього покриття по вул.Стефаника-Майдан Незалежності в м.Косові  Косівської міської ради</t>
  </si>
  <si>
    <t>Поточний ремонт дорожнього покриття по вул.Шкільна- Січових Стрільців у с.Смодна   Косівської міської ради</t>
  </si>
  <si>
    <t>Капітальний ремонт (благоустрій) території біля центру Карпатської культури по вул.Горбового в м.Косів Косівської міської ради</t>
  </si>
  <si>
    <t>Виготовлення проектно-кошторисної документації на капітальний ремонт приміщень харчоблоку Косівського ліцею №2 ім. М.Павлика Косівської міської ради Косівського району Івано-Франківської області</t>
  </si>
  <si>
    <t xml:space="preserve">с.Шешори </t>
  </si>
  <si>
    <t>Благоустрій території (капітальний ремонт) біля приміщення амбулаторії по вул.Шевченка  с.Шешори Косівської міської ради</t>
  </si>
  <si>
    <t>с.Шепіт</t>
  </si>
  <si>
    <t xml:space="preserve"> Придбання дитячого майданчика в с.Пістинь Косівської міської ради </t>
  </si>
  <si>
    <t xml:space="preserve">Придбання антивандального  майданчика для Бабинської гімназії </t>
  </si>
  <si>
    <t xml:space="preserve"> Придбання дитячого майданчика для Вербовецької гімназії </t>
  </si>
  <si>
    <t xml:space="preserve"> Капітальний ремонт каналізації та системи водовідведення у Пістинському ліцеї ( в т.ч.виготовлення ПКД та здійснення технагляду)</t>
  </si>
  <si>
    <t>0611070</t>
  </si>
  <si>
    <t>Капітальний ремонт туалетів та частини приміщення в Косівському Центрі дитячої творчості ( в т.ч.виготовлення ПКД та здійснення технагляду)</t>
  </si>
  <si>
    <t>1011080</t>
  </si>
  <si>
    <t xml:space="preserve"> Організація благоустрою населених пунктів (оплата послуг із стерилізації безпритульних тварин)</t>
  </si>
  <si>
    <t>Схема організації дорожнього руху для встановлення комплексу автоматичної фіксації порушень правил дорожнього руху на автодорозі Р-24 Татарів-Кам'янець-Подільський (км72+600) в м.Косів Івано-Франківської області</t>
  </si>
  <si>
    <t xml:space="preserve"> с.Соколівка</t>
  </si>
  <si>
    <t xml:space="preserve"> с.Яворів</t>
  </si>
  <si>
    <t xml:space="preserve"> Поточний ремонт дороги в с.Яворів Косівської міської ради</t>
  </si>
  <si>
    <t xml:space="preserve"> Поточний ремонт дороги в с.Бабин Косівської міської ради</t>
  </si>
  <si>
    <t xml:space="preserve"> Поточний ремонт дороги в с.Снідавка Косівської міської ради</t>
  </si>
  <si>
    <t xml:space="preserve"> Поточний ремонт дороги в с.Соколівка Косівської міської ради</t>
  </si>
  <si>
    <t>с.Город</t>
  </si>
  <si>
    <t xml:space="preserve"> Поточний ремонт дороги в с.Город Косівської міської ради</t>
  </si>
  <si>
    <t xml:space="preserve"> Поточний ремонт дороги в с.Річка Косівської міської ради</t>
  </si>
  <si>
    <t xml:space="preserve"> Утримання вулично-шляхової мережі (ліквідація ямковості)  по вул. Шевченка -Бандери- Незалежності-Попова-Небесної Сотні в м.Косові</t>
  </si>
  <si>
    <t>80</t>
  </si>
  <si>
    <t xml:space="preserve"> Капітальний ремонт даху  адміністративного приміщення Микитинецького старостинського округу Косівської міської ради;</t>
  </si>
  <si>
    <t xml:space="preserve"> Придбання матеріалів для проведення ремонтних робіт господарським способом с.Пістинь Косівської міської ради</t>
  </si>
  <si>
    <t>Поточний ремонт споруд дорожнього водовідводу по вул. Село-1 (участок Потайник) в с.Річка Косівської міської ради</t>
  </si>
  <si>
    <t>Капітальний ремонт споруд дорожнього водовідводу  по вул.Зелена в селі Соколівка  Косівської міської ради</t>
  </si>
  <si>
    <t>Поточний ремонт комунальних доріг в с.Шешори Косівської міської ради</t>
  </si>
  <si>
    <t>Поточний ремонт комунальних доріг в с.Пістинь Косівської міської ради</t>
  </si>
  <si>
    <t>Поточний ремонт комунальних доріг в с.Микитинці Косівської міської ради</t>
  </si>
  <si>
    <t>Поточний ремонт комунальних доріг в с.Вербовець Косівської міської ради</t>
  </si>
  <si>
    <t>Придбання матеріалів для проведення ремонтних робіт господарським способом в с.Річка Косівської міської ради</t>
  </si>
  <si>
    <t>Утримання мережі вуличного освітлення в с.Річка, Косівського району, Івано-Франківської області</t>
  </si>
  <si>
    <t xml:space="preserve">Капітальний ремонт спортивного майданчика зі штучним покриттям в с.Шепіт Косівської міської ради </t>
  </si>
  <si>
    <t>Придбання матеріалів для проведення ремонтних робіт господарським способом  адмінбудинку Вербовецького старостинського округу</t>
  </si>
  <si>
    <t>Поточний ремонт споруд дорожнього водовідводу   по вул. Берег ( біля домогосподарства Бичинюк К.В) в с. Соколівка Косівської міської ради</t>
  </si>
  <si>
    <t>с,Соколівка</t>
  </si>
  <si>
    <t>83</t>
  </si>
  <si>
    <t>85</t>
  </si>
  <si>
    <t>86</t>
  </si>
  <si>
    <t>88</t>
  </si>
  <si>
    <t>89</t>
  </si>
  <si>
    <t>90</t>
  </si>
  <si>
    <t>91</t>
  </si>
  <si>
    <t>92</t>
  </si>
  <si>
    <t>Підготовка об'єкта до опалювального сезону "Капітальний ремонт зовнішніх мереж теплопостачання Вербовецької гімназії Косівської міської ради по вул.Миру у селах Вербовець та Старий Косів Косівської міської територіальної громади Косівського району Івано-Франківської області"( в тому числі виготовлення проектно-кошторисної документації та технагляд)</t>
  </si>
  <si>
    <t>Капітальний ремонт концертної зали, малої оркестрової зали та хореографічного класу Косівської школи мистецтв, Косівської міської ради, Косівського району, Івано-Франківської області</t>
  </si>
  <si>
    <t>Додаток 6</t>
  </si>
  <si>
    <t>Капітальний ремонт дорожнього покриття по вул.Зарічна в м.Косів Косівської міської ради</t>
  </si>
  <si>
    <t>Капітальний ремонт дорожнього покриття по вул.Тиха в м.Косів Косівської міської ради</t>
  </si>
  <si>
    <t>Капітальний ремонт дорожнього покриття по вул.О.Кобилянської в м.Косів Косівської міської ради</t>
  </si>
  <si>
    <t>Капітальний ремонт дорожнього покриття по вул.Камениста в м.Косів Косівської міської ради</t>
  </si>
  <si>
    <t>Утримання мережі вуличного освітлення в с.Яворів, Косівського району, Івано-Франківської області</t>
  </si>
  <si>
    <t>Поточний ремонт комунальних доріг в м.Косів (по вул.Я.Мудрого, вул.Довбуша, вул.Вітовського, вул.Піша, пров.Піший, Пров.Ірчана, пров.Гоголя) Косівської міської ради</t>
  </si>
  <si>
    <t>Придбання матеріалів для проведення ремонтних робіт господарським способом в с.Бабин Косівської міської ради</t>
  </si>
  <si>
    <t>1014030</t>
  </si>
  <si>
    <t xml:space="preserve">Придбання меблів для облаштування приміщення дитячої бібліотеки </t>
  </si>
  <si>
    <t>Оплата послуг поточного ремонту електромереж</t>
  </si>
  <si>
    <t>82</t>
  </si>
  <si>
    <t>93</t>
  </si>
  <si>
    <t>95</t>
  </si>
  <si>
    <t>96</t>
  </si>
  <si>
    <t>97</t>
  </si>
  <si>
    <t>98</t>
  </si>
  <si>
    <t>до рішення  міської ради  від   17.11.2025р.  №        -57/2025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</si>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</sst>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₴_-;\-* #,##0.00\ _₴_-;_-* &quot;-&quot;??\ _₴_-;_-@_-"/>
  </numFmts>
  <fonts count="13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/>
    <xf numFmtId="0" fontId="0" fillId="0" borderId="0" xfId="0" applyFill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Fill="1" applyBorder="1"/>
    <xf numFmtId="0" fontId="2" fillId="0" borderId="0" xfId="0" applyFont="1" applyFill="1" applyAlignment="1"/>
    <xf numFmtId="0" fontId="1" fillId="0" borderId="0" xfId="0" applyFont="1" applyFill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0" fillId="3" borderId="0" xfId="0" applyFill="1"/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1" fillId="0" borderId="0" xfId="0" applyFont="1"/>
    <xf numFmtId="4" fontId="9" fillId="0" borderId="3" xfId="0" applyNumberFormat="1" applyFont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4" fontId="9" fillId="4" borderId="3" xfId="0" applyNumberFormat="1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4" fontId="9" fillId="5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9" fontId="9" fillId="4" borderId="7" xfId="0" applyNumberFormat="1" applyFont="1" applyFill="1" applyBorder="1" applyAlignment="1">
      <alignment horizontal="left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vertical="center" wrapText="1"/>
    </xf>
    <xf numFmtId="0" fontId="11" fillId="3" borderId="0" xfId="0" applyFont="1" applyFill="1"/>
    <xf numFmtId="4" fontId="9" fillId="2" borderId="1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0" xfId="0" applyFont="1"/>
    <xf numFmtId="49" fontId="9" fillId="0" borderId="9" xfId="0" applyNumberFormat="1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tabSelected="1" view="pageBreakPreview" zoomScale="80" zoomScaleNormal="100" zoomScaleSheetLayoutView="80" workbookViewId="0">
      <pane ySplit="5" topLeftCell="A26" activePane="bottomLeft" state="frozen"/>
      <selection pane="bottomLeft" activeCell="B29" sqref="B29:E29"/>
    </sheetView>
  </sheetViews>
  <sheetFormatPr defaultRowHeight="12.75" x14ac:dyDescent="0.2"/>
  <cols>
    <col min="1" max="1" width="8.140625" style="10" customWidth="1"/>
    <col min="2" max="2" width="13.140625" customWidth="1"/>
    <col min="3" max="3" width="11.140625" customWidth="1"/>
    <col min="4" max="4" width="71" customWidth="1"/>
    <col min="5" max="5" width="16" customWidth="1"/>
    <col min="6" max="6" width="18.7109375" style="7" customWidth="1"/>
    <col min="7" max="7" width="22.140625" style="7" customWidth="1"/>
    <col min="8" max="8" width="22.28515625" customWidth="1"/>
    <col min="12" max="12" width="13.5703125" bestFit="1" customWidth="1"/>
  </cols>
  <sheetData>
    <row r="1" spans="1:10" ht="15.75" customHeight="1" x14ac:dyDescent="0.25">
      <c r="A1" s="9"/>
      <c r="B1" s="4"/>
      <c r="C1" s="4"/>
      <c r="D1" s="4"/>
      <c r="E1" s="4"/>
      <c r="F1" s="6"/>
      <c r="G1" s="6"/>
      <c r="H1" s="3" t="s">
        <v>143</v>
      </c>
    </row>
    <row r="2" spans="1:10" s="1" customFormat="1" ht="95.25" customHeight="1" x14ac:dyDescent="0.3">
      <c r="A2" s="18"/>
      <c r="B2" s="19"/>
      <c r="C2" s="19"/>
      <c r="D2" s="2"/>
      <c r="E2" s="20"/>
      <c r="F2" s="21"/>
      <c r="G2" s="100" t="s">
        <v>160</v>
      </c>
      <c r="H2" s="100"/>
    </row>
    <row r="3" spans="1:10" ht="45" customHeight="1" x14ac:dyDescent="0.2">
      <c r="A3" s="101" t="s">
        <v>16</v>
      </c>
      <c r="B3" s="101"/>
      <c r="C3" s="101"/>
      <c r="D3" s="101"/>
      <c r="E3" s="101"/>
      <c r="F3" s="101"/>
      <c r="G3" s="101"/>
      <c r="H3" s="101"/>
    </row>
    <row r="4" spans="1:10" ht="22.5" customHeight="1" x14ac:dyDescent="0.3">
      <c r="A4" s="18"/>
      <c r="B4" s="19"/>
      <c r="C4" s="19"/>
      <c r="D4" s="19"/>
      <c r="E4" s="19"/>
      <c r="F4" s="22"/>
      <c r="G4" s="22"/>
      <c r="H4" s="19" t="s">
        <v>9</v>
      </c>
    </row>
    <row r="5" spans="1:10" ht="178.5" customHeight="1" x14ac:dyDescent="0.2">
      <c r="A5" s="23" t="s">
        <v>0</v>
      </c>
      <c r="B5" s="24" t="s">
        <v>3</v>
      </c>
      <c r="C5" s="24" t="s">
        <v>4</v>
      </c>
      <c r="D5" s="24" t="s">
        <v>6</v>
      </c>
      <c r="E5" s="24" t="s">
        <v>5</v>
      </c>
      <c r="F5" s="24" t="s">
        <v>1</v>
      </c>
      <c r="G5" s="24" t="s">
        <v>8</v>
      </c>
      <c r="H5" s="25" t="s">
        <v>2</v>
      </c>
    </row>
    <row r="6" spans="1:10" ht="35.25" customHeight="1" x14ac:dyDescent="0.2">
      <c r="A6" s="105" t="s">
        <v>7</v>
      </c>
      <c r="B6" s="106"/>
      <c r="C6" s="106"/>
      <c r="D6" s="106"/>
      <c r="E6" s="107"/>
      <c r="F6" s="15">
        <f>SUM(F7:F81)</f>
        <v>4261556.8</v>
      </c>
      <c r="G6" s="15">
        <f>SUM(G7:G81)</f>
        <v>20541669.800000001</v>
      </c>
      <c r="H6" s="15">
        <f t="shared" ref="H6" si="0">F6+G6</f>
        <v>24803226.600000001</v>
      </c>
    </row>
    <row r="7" spans="1:10" ht="54" customHeight="1" x14ac:dyDescent="0.2">
      <c r="A7" s="37">
        <v>1</v>
      </c>
      <c r="B7" s="38" t="s">
        <v>12</v>
      </c>
      <c r="C7" s="33">
        <v>2240</v>
      </c>
      <c r="D7" s="34" t="s">
        <v>68</v>
      </c>
      <c r="E7" s="34" t="s">
        <v>23</v>
      </c>
      <c r="F7" s="36">
        <v>150500</v>
      </c>
      <c r="G7" s="39"/>
      <c r="H7" s="36">
        <f>F7+G7</f>
        <v>150500</v>
      </c>
      <c r="I7" s="40"/>
      <c r="J7" s="40"/>
    </row>
    <row r="8" spans="1:10" ht="59.25" customHeight="1" x14ac:dyDescent="0.2">
      <c r="A8" s="37">
        <v>2</v>
      </c>
      <c r="B8" s="38" t="s">
        <v>12</v>
      </c>
      <c r="C8" s="33">
        <v>2240</v>
      </c>
      <c r="D8" s="34" t="s">
        <v>60</v>
      </c>
      <c r="E8" s="34" t="s">
        <v>23</v>
      </c>
      <c r="F8" s="36">
        <v>150500</v>
      </c>
      <c r="G8" s="39"/>
      <c r="H8" s="36">
        <f t="shared" ref="H8:H69" si="1">F8+G8</f>
        <v>150500</v>
      </c>
      <c r="I8" s="40"/>
      <c r="J8" s="40"/>
    </row>
    <row r="9" spans="1:10" ht="48.75" customHeight="1" x14ac:dyDescent="0.2">
      <c r="A9" s="37">
        <v>3</v>
      </c>
      <c r="B9" s="38" t="s">
        <v>12</v>
      </c>
      <c r="C9" s="33">
        <v>2240</v>
      </c>
      <c r="D9" s="34" t="s">
        <v>61</v>
      </c>
      <c r="E9" s="34" t="s">
        <v>23</v>
      </c>
      <c r="F9" s="36">
        <v>150500</v>
      </c>
      <c r="G9" s="39"/>
      <c r="H9" s="36">
        <f t="shared" si="1"/>
        <v>150500</v>
      </c>
      <c r="I9" s="40"/>
      <c r="J9" s="40"/>
    </row>
    <row r="10" spans="1:10" ht="39" customHeight="1" x14ac:dyDescent="0.2">
      <c r="A10" s="37">
        <v>4</v>
      </c>
      <c r="B10" s="38" t="s">
        <v>12</v>
      </c>
      <c r="C10" s="33">
        <v>2240</v>
      </c>
      <c r="D10" s="34" t="s">
        <v>75</v>
      </c>
      <c r="E10" s="34" t="s">
        <v>23</v>
      </c>
      <c r="F10" s="36">
        <v>150500</v>
      </c>
      <c r="G10" s="39"/>
      <c r="H10" s="36">
        <f t="shared" si="1"/>
        <v>150500</v>
      </c>
      <c r="I10" s="40"/>
      <c r="J10" s="40"/>
    </row>
    <row r="11" spans="1:10" ht="39" customHeight="1" x14ac:dyDescent="0.2">
      <c r="A11" s="37">
        <v>5</v>
      </c>
      <c r="B11" s="38" t="s">
        <v>12</v>
      </c>
      <c r="C11" s="33">
        <v>2240</v>
      </c>
      <c r="D11" s="34" t="s">
        <v>76</v>
      </c>
      <c r="E11" s="34" t="s">
        <v>23</v>
      </c>
      <c r="F11" s="36">
        <v>150500</v>
      </c>
      <c r="G11" s="39"/>
      <c r="H11" s="36">
        <f t="shared" si="1"/>
        <v>150500</v>
      </c>
      <c r="I11" s="40"/>
      <c r="J11" s="40"/>
    </row>
    <row r="12" spans="1:10" ht="45.75" customHeight="1" x14ac:dyDescent="0.2">
      <c r="A12" s="37">
        <v>6</v>
      </c>
      <c r="B12" s="38" t="s">
        <v>12</v>
      </c>
      <c r="C12" s="33">
        <v>2240</v>
      </c>
      <c r="D12" s="34" t="s">
        <v>62</v>
      </c>
      <c r="E12" s="34" t="s">
        <v>23</v>
      </c>
      <c r="F12" s="36">
        <v>150500</v>
      </c>
      <c r="G12" s="39"/>
      <c r="H12" s="36">
        <f t="shared" si="1"/>
        <v>150500</v>
      </c>
      <c r="I12" s="40"/>
      <c r="J12" s="40"/>
    </row>
    <row r="13" spans="1:10" ht="59.25" customHeight="1" x14ac:dyDescent="0.2">
      <c r="A13" s="37">
        <v>7</v>
      </c>
      <c r="B13" s="32" t="s">
        <v>12</v>
      </c>
      <c r="C13" s="33">
        <v>2240</v>
      </c>
      <c r="D13" s="34" t="s">
        <v>83</v>
      </c>
      <c r="E13" s="35" t="s">
        <v>23</v>
      </c>
      <c r="F13" s="41">
        <v>76000</v>
      </c>
      <c r="G13" s="39"/>
      <c r="H13" s="36">
        <f t="shared" si="1"/>
        <v>76000</v>
      </c>
      <c r="I13" s="40"/>
      <c r="J13" s="40"/>
    </row>
    <row r="14" spans="1:10" ht="58.5" customHeight="1" x14ac:dyDescent="0.2">
      <c r="A14" s="37">
        <v>8</v>
      </c>
      <c r="B14" s="38" t="s">
        <v>12</v>
      </c>
      <c r="C14" s="33">
        <v>2240</v>
      </c>
      <c r="D14" s="34" t="s">
        <v>117</v>
      </c>
      <c r="E14" s="35" t="s">
        <v>23</v>
      </c>
      <c r="F14" s="41">
        <v>95000</v>
      </c>
      <c r="G14" s="39"/>
      <c r="H14" s="36">
        <f t="shared" si="1"/>
        <v>95000</v>
      </c>
      <c r="I14" s="40"/>
      <c r="J14" s="40"/>
    </row>
    <row r="15" spans="1:10" ht="76.5" customHeight="1" x14ac:dyDescent="0.2">
      <c r="A15" s="37">
        <v>9</v>
      </c>
      <c r="B15" s="91" t="s">
        <v>12</v>
      </c>
      <c r="C15" s="11">
        <v>2240</v>
      </c>
      <c r="D15" s="27" t="s">
        <v>149</v>
      </c>
      <c r="E15" s="12" t="s">
        <v>23</v>
      </c>
      <c r="F15" s="14">
        <v>173420</v>
      </c>
      <c r="G15" s="14"/>
      <c r="H15" s="14">
        <v>173420</v>
      </c>
      <c r="I15" s="40"/>
      <c r="J15" s="40"/>
    </row>
    <row r="16" spans="1:10" ht="81.75" customHeight="1" x14ac:dyDescent="0.2">
      <c r="A16" s="37">
        <v>10</v>
      </c>
      <c r="B16" s="38" t="s">
        <v>12</v>
      </c>
      <c r="C16" s="33">
        <v>2240</v>
      </c>
      <c r="D16" s="34" t="s">
        <v>107</v>
      </c>
      <c r="E16" s="35" t="s">
        <v>23</v>
      </c>
      <c r="F16" s="42">
        <v>50000</v>
      </c>
      <c r="G16" s="36"/>
      <c r="H16" s="36">
        <v>50000</v>
      </c>
      <c r="I16" s="40"/>
      <c r="J16" s="40"/>
    </row>
    <row r="17" spans="1:10" ht="37.5" customHeight="1" x14ac:dyDescent="0.2">
      <c r="A17" s="37">
        <v>11</v>
      </c>
      <c r="B17" s="91" t="s">
        <v>12</v>
      </c>
      <c r="C17" s="11">
        <v>3132</v>
      </c>
      <c r="D17" s="27" t="s">
        <v>63</v>
      </c>
      <c r="E17" s="27" t="s">
        <v>23</v>
      </c>
      <c r="F17" s="14"/>
      <c r="G17" s="14">
        <f>300000-16969.2</f>
        <v>283030.8</v>
      </c>
      <c r="H17" s="14">
        <f t="shared" si="1"/>
        <v>283030.8</v>
      </c>
      <c r="I17" s="40"/>
      <c r="J17" s="40"/>
    </row>
    <row r="18" spans="1:10" ht="44.25" customHeight="1" x14ac:dyDescent="0.2">
      <c r="A18" s="29">
        <v>12</v>
      </c>
      <c r="B18" s="91" t="s">
        <v>12</v>
      </c>
      <c r="C18" s="11">
        <v>3132</v>
      </c>
      <c r="D18" s="27" t="s">
        <v>71</v>
      </c>
      <c r="E18" s="30" t="s">
        <v>23</v>
      </c>
      <c r="F18" s="14"/>
      <c r="G18" s="93">
        <f>1000000+386567</f>
        <v>1386567</v>
      </c>
      <c r="H18" s="14">
        <f t="shared" si="1"/>
        <v>1386567</v>
      </c>
      <c r="I18" s="40"/>
      <c r="J18" s="40"/>
    </row>
    <row r="19" spans="1:10" ht="46.5" customHeight="1" x14ac:dyDescent="0.2">
      <c r="A19" s="37">
        <v>13</v>
      </c>
      <c r="B19" s="32" t="s">
        <v>12</v>
      </c>
      <c r="C19" s="33">
        <v>3132</v>
      </c>
      <c r="D19" s="34" t="s">
        <v>92</v>
      </c>
      <c r="E19" s="35" t="s">
        <v>23</v>
      </c>
      <c r="F19" s="42"/>
      <c r="G19" s="36">
        <f>1000000+381000+163980</f>
        <v>1544980</v>
      </c>
      <c r="H19" s="36">
        <f t="shared" si="1"/>
        <v>1544980</v>
      </c>
      <c r="I19" s="40"/>
      <c r="J19" s="40"/>
    </row>
    <row r="20" spans="1:10" ht="46.5" customHeight="1" x14ac:dyDescent="0.2">
      <c r="A20" s="37">
        <v>14</v>
      </c>
      <c r="B20" s="26" t="s">
        <v>12</v>
      </c>
      <c r="C20" s="11">
        <v>3132</v>
      </c>
      <c r="D20" s="27" t="s">
        <v>144</v>
      </c>
      <c r="E20" s="12" t="s">
        <v>23</v>
      </c>
      <c r="F20" s="13"/>
      <c r="G20" s="14">
        <v>50000</v>
      </c>
      <c r="H20" s="14">
        <f t="shared" si="1"/>
        <v>50000</v>
      </c>
      <c r="I20" s="40"/>
      <c r="J20" s="40"/>
    </row>
    <row r="21" spans="1:10" ht="46.5" customHeight="1" x14ac:dyDescent="0.2">
      <c r="A21" s="37">
        <v>15</v>
      </c>
      <c r="B21" s="26" t="s">
        <v>12</v>
      </c>
      <c r="C21" s="11">
        <v>3132</v>
      </c>
      <c r="D21" s="27" t="s">
        <v>145</v>
      </c>
      <c r="E21" s="12" t="s">
        <v>23</v>
      </c>
      <c r="F21" s="13"/>
      <c r="G21" s="14">
        <v>50000</v>
      </c>
      <c r="H21" s="14">
        <f t="shared" si="1"/>
        <v>50000</v>
      </c>
      <c r="I21" s="40"/>
      <c r="J21" s="40"/>
    </row>
    <row r="22" spans="1:10" ht="46.5" customHeight="1" x14ac:dyDescent="0.2">
      <c r="A22" s="37">
        <v>16</v>
      </c>
      <c r="B22" s="26" t="s">
        <v>12</v>
      </c>
      <c r="C22" s="11">
        <v>3132</v>
      </c>
      <c r="D22" s="27" t="s">
        <v>146</v>
      </c>
      <c r="E22" s="12" t="s">
        <v>23</v>
      </c>
      <c r="F22" s="13"/>
      <c r="G22" s="14">
        <v>50000</v>
      </c>
      <c r="H22" s="14">
        <f t="shared" si="1"/>
        <v>50000</v>
      </c>
      <c r="I22" s="40"/>
      <c r="J22" s="40"/>
    </row>
    <row r="23" spans="1:10" ht="46.5" customHeight="1" x14ac:dyDescent="0.2">
      <c r="A23" s="37">
        <v>17</v>
      </c>
      <c r="B23" s="26" t="s">
        <v>12</v>
      </c>
      <c r="C23" s="11">
        <v>3132</v>
      </c>
      <c r="D23" s="27" t="s">
        <v>147</v>
      </c>
      <c r="E23" s="12" t="s">
        <v>23</v>
      </c>
      <c r="F23" s="13"/>
      <c r="G23" s="14">
        <v>50000</v>
      </c>
      <c r="H23" s="14">
        <f t="shared" si="1"/>
        <v>50000</v>
      </c>
      <c r="I23" s="40"/>
      <c r="J23" s="40"/>
    </row>
    <row r="24" spans="1:10" ht="45.75" customHeight="1" x14ac:dyDescent="0.2">
      <c r="A24" s="37">
        <v>18</v>
      </c>
      <c r="B24" s="32" t="s">
        <v>12</v>
      </c>
      <c r="C24" s="33">
        <v>3132</v>
      </c>
      <c r="D24" s="43" t="s">
        <v>72</v>
      </c>
      <c r="E24" s="35" t="s">
        <v>73</v>
      </c>
      <c r="F24" s="45"/>
      <c r="G24" s="44">
        <v>1000000</v>
      </c>
      <c r="H24" s="36">
        <f t="shared" si="1"/>
        <v>1000000</v>
      </c>
      <c r="I24" s="40"/>
      <c r="J24" s="40"/>
    </row>
    <row r="25" spans="1:10" ht="61.5" customHeight="1" x14ac:dyDescent="0.2">
      <c r="A25" s="37">
        <v>19</v>
      </c>
      <c r="B25" s="32" t="s">
        <v>12</v>
      </c>
      <c r="C25" s="33">
        <v>3132</v>
      </c>
      <c r="D25" s="43" t="s">
        <v>74</v>
      </c>
      <c r="E25" s="35" t="s">
        <v>52</v>
      </c>
      <c r="F25" s="45"/>
      <c r="G25" s="46">
        <v>965000</v>
      </c>
      <c r="H25" s="36">
        <f t="shared" si="1"/>
        <v>965000</v>
      </c>
      <c r="I25" s="40"/>
      <c r="J25" s="40"/>
    </row>
    <row r="26" spans="1:10" ht="38.25" customHeight="1" x14ac:dyDescent="0.2">
      <c r="A26" s="37">
        <v>20</v>
      </c>
      <c r="B26" s="32" t="s">
        <v>12</v>
      </c>
      <c r="C26" s="33">
        <v>2240</v>
      </c>
      <c r="D26" s="34" t="s">
        <v>93</v>
      </c>
      <c r="E26" s="35" t="s">
        <v>52</v>
      </c>
      <c r="F26" s="42">
        <v>75000</v>
      </c>
      <c r="G26" s="36"/>
      <c r="H26" s="36">
        <f t="shared" si="1"/>
        <v>75000</v>
      </c>
      <c r="I26" s="40"/>
      <c r="J26" s="40"/>
    </row>
    <row r="27" spans="1:10" ht="38.25" customHeight="1" x14ac:dyDescent="0.2">
      <c r="A27" s="37">
        <v>21</v>
      </c>
      <c r="B27" s="32" t="s">
        <v>12</v>
      </c>
      <c r="C27" s="33">
        <v>2240</v>
      </c>
      <c r="D27" s="34" t="s">
        <v>126</v>
      </c>
      <c r="E27" s="35" t="s">
        <v>49</v>
      </c>
      <c r="F27" s="42">
        <v>199988</v>
      </c>
      <c r="G27" s="36"/>
      <c r="H27" s="36">
        <f>F27+G27</f>
        <v>199988</v>
      </c>
      <c r="I27" s="40"/>
      <c r="J27" s="40"/>
    </row>
    <row r="28" spans="1:10" ht="47.25" customHeight="1" x14ac:dyDescent="0.2">
      <c r="A28" s="37">
        <v>22</v>
      </c>
      <c r="B28" s="32" t="s">
        <v>12</v>
      </c>
      <c r="C28" s="33">
        <v>3132</v>
      </c>
      <c r="D28" s="43" t="s">
        <v>48</v>
      </c>
      <c r="E28" s="35" t="s">
        <v>49</v>
      </c>
      <c r="F28" s="45"/>
      <c r="G28" s="36">
        <f>250000+340000</f>
        <v>590000</v>
      </c>
      <c r="H28" s="36">
        <f t="shared" si="1"/>
        <v>590000</v>
      </c>
      <c r="I28" s="40"/>
      <c r="J28" s="40"/>
    </row>
    <row r="29" spans="1:10" ht="40.5" customHeight="1" x14ac:dyDescent="0.2">
      <c r="A29" s="29">
        <v>23</v>
      </c>
      <c r="B29" s="26" t="s">
        <v>12</v>
      </c>
      <c r="C29" s="11">
        <v>3132</v>
      </c>
      <c r="D29" s="27" t="s">
        <v>90</v>
      </c>
      <c r="E29" s="12" t="s">
        <v>49</v>
      </c>
      <c r="F29" s="13"/>
      <c r="G29" s="14">
        <f>1000000+20522+231482</f>
        <v>1252004</v>
      </c>
      <c r="H29" s="14">
        <f t="shared" si="1"/>
        <v>1252004</v>
      </c>
      <c r="I29" s="40"/>
      <c r="J29" s="40"/>
    </row>
    <row r="30" spans="1:10" ht="40.5" customHeight="1" x14ac:dyDescent="0.2">
      <c r="A30" s="37">
        <v>24</v>
      </c>
      <c r="B30" s="32" t="s">
        <v>12</v>
      </c>
      <c r="C30" s="33">
        <v>2240</v>
      </c>
      <c r="D30" s="34" t="s">
        <v>125</v>
      </c>
      <c r="E30" s="35" t="s">
        <v>30</v>
      </c>
      <c r="F30" s="42">
        <v>41371</v>
      </c>
      <c r="G30" s="36"/>
      <c r="H30" s="36">
        <f>F30+G30</f>
        <v>41371</v>
      </c>
      <c r="I30" s="40"/>
      <c r="J30" s="40"/>
    </row>
    <row r="31" spans="1:10" ht="40.5" customHeight="1" x14ac:dyDescent="0.2">
      <c r="A31" s="37">
        <v>25</v>
      </c>
      <c r="B31" s="32" t="s">
        <v>12</v>
      </c>
      <c r="C31" s="33">
        <v>2240</v>
      </c>
      <c r="D31" s="34" t="s">
        <v>124</v>
      </c>
      <c r="E31" s="35" t="s">
        <v>13</v>
      </c>
      <c r="F31" s="42">
        <v>143918</v>
      </c>
      <c r="G31" s="36"/>
      <c r="H31" s="36">
        <f>F31+G31</f>
        <v>143918</v>
      </c>
      <c r="I31" s="40"/>
      <c r="J31" s="40"/>
    </row>
    <row r="32" spans="1:10" ht="60" customHeight="1" x14ac:dyDescent="0.3">
      <c r="A32" s="37">
        <v>26</v>
      </c>
      <c r="B32" s="32" t="s">
        <v>12</v>
      </c>
      <c r="C32" s="37">
        <v>2240</v>
      </c>
      <c r="D32" s="47" t="s">
        <v>18</v>
      </c>
      <c r="E32" s="43" t="s">
        <v>13</v>
      </c>
      <c r="F32" s="44">
        <v>53985</v>
      </c>
      <c r="G32" s="44"/>
      <c r="H32" s="36">
        <f t="shared" si="1"/>
        <v>53985</v>
      </c>
      <c r="I32" s="40"/>
      <c r="J32" s="40"/>
    </row>
    <row r="33" spans="1:12" ht="51" customHeight="1" x14ac:dyDescent="0.2">
      <c r="A33" s="37">
        <v>27</v>
      </c>
      <c r="B33" s="38" t="s">
        <v>12</v>
      </c>
      <c r="C33" s="33">
        <v>3132</v>
      </c>
      <c r="D33" s="48" t="s">
        <v>77</v>
      </c>
      <c r="E33" s="34" t="s">
        <v>13</v>
      </c>
      <c r="F33" s="36"/>
      <c r="G33" s="36">
        <f>500000+1000000</f>
        <v>1500000</v>
      </c>
      <c r="H33" s="36">
        <f t="shared" si="1"/>
        <v>1500000</v>
      </c>
      <c r="I33" s="40"/>
      <c r="J33" s="40"/>
    </row>
    <row r="34" spans="1:12" ht="51.75" customHeight="1" x14ac:dyDescent="0.2">
      <c r="A34" s="37">
        <v>28</v>
      </c>
      <c r="B34" s="38" t="s">
        <v>12</v>
      </c>
      <c r="C34" s="33">
        <v>2240</v>
      </c>
      <c r="D34" s="34" t="s">
        <v>64</v>
      </c>
      <c r="E34" s="34" t="s">
        <v>65</v>
      </c>
      <c r="F34" s="36">
        <v>198500</v>
      </c>
      <c r="G34" s="39"/>
      <c r="H34" s="36">
        <f t="shared" si="1"/>
        <v>198500</v>
      </c>
      <c r="I34" s="40"/>
      <c r="J34" s="40"/>
      <c r="L34" s="16"/>
    </row>
    <row r="35" spans="1:12" ht="51.75" customHeight="1" x14ac:dyDescent="0.2">
      <c r="A35" s="37">
        <v>29</v>
      </c>
      <c r="B35" s="38" t="s">
        <v>12</v>
      </c>
      <c r="C35" s="33">
        <v>2240</v>
      </c>
      <c r="D35" s="34" t="s">
        <v>123</v>
      </c>
      <c r="E35" s="35" t="s">
        <v>54</v>
      </c>
      <c r="F35" s="41">
        <v>32928</v>
      </c>
      <c r="G35" s="39"/>
      <c r="H35" s="36">
        <f t="shared" si="1"/>
        <v>32928</v>
      </c>
      <c r="I35" s="40"/>
      <c r="J35" s="40"/>
      <c r="L35" s="16"/>
    </row>
    <row r="36" spans="1:12" ht="51.75" customHeight="1" x14ac:dyDescent="0.2">
      <c r="A36" s="37">
        <v>30</v>
      </c>
      <c r="B36" s="38" t="s">
        <v>12</v>
      </c>
      <c r="C36" s="33">
        <v>2210</v>
      </c>
      <c r="D36" s="34" t="s">
        <v>127</v>
      </c>
      <c r="E36" s="35" t="s">
        <v>45</v>
      </c>
      <c r="F36" s="41">
        <v>99000</v>
      </c>
      <c r="G36" s="39"/>
      <c r="H36" s="36">
        <f>F36+G36</f>
        <v>99000</v>
      </c>
      <c r="I36" s="40"/>
      <c r="J36" s="40"/>
      <c r="L36" s="16"/>
    </row>
    <row r="37" spans="1:12" ht="73.5" customHeight="1" x14ac:dyDescent="0.2">
      <c r="A37" s="37">
        <v>31</v>
      </c>
      <c r="B37" s="38" t="s">
        <v>12</v>
      </c>
      <c r="C37" s="33">
        <v>2240</v>
      </c>
      <c r="D37" s="34" t="s">
        <v>121</v>
      </c>
      <c r="E37" s="35" t="s">
        <v>45</v>
      </c>
      <c r="F37" s="41">
        <v>166243</v>
      </c>
      <c r="G37" s="39"/>
      <c r="H37" s="36">
        <v>166243</v>
      </c>
      <c r="I37" s="40"/>
      <c r="J37" s="40"/>
      <c r="L37" s="16"/>
    </row>
    <row r="38" spans="1:12" ht="56.25" customHeight="1" x14ac:dyDescent="0.2">
      <c r="A38" s="37">
        <v>32</v>
      </c>
      <c r="B38" s="32" t="s">
        <v>12</v>
      </c>
      <c r="C38" s="33">
        <v>3132</v>
      </c>
      <c r="D38" s="34" t="s">
        <v>44</v>
      </c>
      <c r="E38" s="35" t="s">
        <v>45</v>
      </c>
      <c r="F38" s="41"/>
      <c r="G38" s="36">
        <f>353773+28000-90953</f>
        <v>290820</v>
      </c>
      <c r="H38" s="36">
        <f t="shared" si="1"/>
        <v>290820</v>
      </c>
      <c r="I38" s="40"/>
      <c r="J38" s="40"/>
    </row>
    <row r="39" spans="1:12" ht="44.25" customHeight="1" x14ac:dyDescent="0.2">
      <c r="A39" s="37">
        <v>33</v>
      </c>
      <c r="B39" s="32" t="s">
        <v>12</v>
      </c>
      <c r="C39" s="33">
        <v>3132</v>
      </c>
      <c r="D39" s="34" t="s">
        <v>46</v>
      </c>
      <c r="E39" s="35" t="s">
        <v>45</v>
      </c>
      <c r="F39" s="41"/>
      <c r="G39" s="36">
        <v>323072</v>
      </c>
      <c r="H39" s="36">
        <f t="shared" si="1"/>
        <v>323072</v>
      </c>
      <c r="I39" s="40"/>
      <c r="J39" s="40"/>
    </row>
    <row r="40" spans="1:12" ht="30" customHeight="1" x14ac:dyDescent="0.2">
      <c r="A40" s="37">
        <v>34</v>
      </c>
      <c r="B40" s="32" t="s">
        <v>12</v>
      </c>
      <c r="C40" s="33">
        <v>2240</v>
      </c>
      <c r="D40" s="34" t="s">
        <v>116</v>
      </c>
      <c r="E40" s="35" t="s">
        <v>45</v>
      </c>
      <c r="F40" s="42">
        <v>35974.800000000003</v>
      </c>
      <c r="G40" s="36"/>
      <c r="H40" s="36">
        <v>35974.800000000003</v>
      </c>
      <c r="I40" s="40"/>
      <c r="J40" s="40"/>
    </row>
    <row r="41" spans="1:12" ht="24" customHeight="1" x14ac:dyDescent="0.2">
      <c r="A41" s="37">
        <v>35</v>
      </c>
      <c r="B41" s="38" t="s">
        <v>12</v>
      </c>
      <c r="C41" s="33">
        <v>2240</v>
      </c>
      <c r="D41" s="34" t="s">
        <v>112</v>
      </c>
      <c r="E41" s="35" t="s">
        <v>84</v>
      </c>
      <c r="F41" s="42">
        <v>126979.6</v>
      </c>
      <c r="G41" s="36"/>
      <c r="H41" s="36">
        <v>126979.6</v>
      </c>
      <c r="I41" s="40"/>
      <c r="J41" s="40"/>
    </row>
    <row r="42" spans="1:12" ht="49.5" customHeight="1" x14ac:dyDescent="0.2">
      <c r="A42" s="37">
        <v>36</v>
      </c>
      <c r="B42" s="32" t="s">
        <v>12</v>
      </c>
      <c r="C42" s="33">
        <v>2240</v>
      </c>
      <c r="D42" s="34" t="s">
        <v>86</v>
      </c>
      <c r="E42" s="35" t="s">
        <v>84</v>
      </c>
      <c r="F42" s="42">
        <v>150000</v>
      </c>
      <c r="G42" s="36"/>
      <c r="H42" s="36">
        <f t="shared" si="1"/>
        <v>150000</v>
      </c>
      <c r="I42" s="40"/>
      <c r="J42" s="40"/>
    </row>
    <row r="43" spans="1:12" ht="56.25" customHeight="1" x14ac:dyDescent="0.2">
      <c r="A43" s="37">
        <v>37</v>
      </c>
      <c r="B43" s="49" t="s">
        <v>12</v>
      </c>
      <c r="C43" s="50">
        <v>2240</v>
      </c>
      <c r="D43" s="35" t="s">
        <v>85</v>
      </c>
      <c r="E43" s="35" t="s">
        <v>84</v>
      </c>
      <c r="F43" s="42">
        <v>110000</v>
      </c>
      <c r="G43" s="41"/>
      <c r="H43" s="36">
        <f t="shared" si="1"/>
        <v>110000</v>
      </c>
      <c r="I43" s="40"/>
      <c r="J43" s="40"/>
    </row>
    <row r="44" spans="1:12" ht="52.5" customHeight="1" x14ac:dyDescent="0.2">
      <c r="A44" s="37">
        <v>38</v>
      </c>
      <c r="B44" s="49" t="s">
        <v>12</v>
      </c>
      <c r="C44" s="50">
        <v>2240</v>
      </c>
      <c r="D44" s="35" t="s">
        <v>91</v>
      </c>
      <c r="E44" s="35" t="s">
        <v>84</v>
      </c>
      <c r="F44" s="42">
        <v>190000</v>
      </c>
      <c r="G44" s="41"/>
      <c r="H44" s="36">
        <f t="shared" si="1"/>
        <v>190000</v>
      </c>
      <c r="I44" s="40"/>
      <c r="J44" s="40"/>
    </row>
    <row r="45" spans="1:12" ht="30.75" customHeight="1" x14ac:dyDescent="0.2">
      <c r="A45" s="51">
        <v>39</v>
      </c>
      <c r="B45" s="52" t="s">
        <v>12</v>
      </c>
      <c r="C45" s="53">
        <v>2240</v>
      </c>
      <c r="D45" s="54" t="s">
        <v>110</v>
      </c>
      <c r="E45" s="55" t="s">
        <v>109</v>
      </c>
      <c r="F45" s="56">
        <v>107697.60000000001</v>
      </c>
      <c r="G45" s="57"/>
      <c r="H45" s="57">
        <v>107697.60000000001</v>
      </c>
      <c r="I45" s="40"/>
      <c r="J45" s="40"/>
    </row>
    <row r="46" spans="1:12" ht="64.5" customHeight="1" x14ac:dyDescent="0.2">
      <c r="A46" s="29">
        <v>40</v>
      </c>
      <c r="B46" s="26" t="s">
        <v>12</v>
      </c>
      <c r="C46" s="11">
        <v>2240</v>
      </c>
      <c r="D46" s="27" t="s">
        <v>87</v>
      </c>
      <c r="E46" s="12" t="s">
        <v>27</v>
      </c>
      <c r="F46" s="13">
        <f>150000-78920</f>
        <v>71080</v>
      </c>
      <c r="G46" s="14"/>
      <c r="H46" s="14">
        <f t="shared" si="1"/>
        <v>71080</v>
      </c>
      <c r="I46" s="40"/>
      <c r="J46" s="40"/>
    </row>
    <row r="47" spans="1:12" ht="72.75" customHeight="1" x14ac:dyDescent="0.2">
      <c r="A47" s="37">
        <v>41</v>
      </c>
      <c r="B47" s="32" t="s">
        <v>12</v>
      </c>
      <c r="C47" s="37">
        <v>2240</v>
      </c>
      <c r="D47" s="43" t="s">
        <v>115</v>
      </c>
      <c r="E47" s="58" t="s">
        <v>114</v>
      </c>
      <c r="F47" s="59">
        <v>45139.199999999997</v>
      </c>
      <c r="G47" s="36"/>
      <c r="H47" s="36">
        <f t="shared" si="1"/>
        <v>45139.199999999997</v>
      </c>
      <c r="I47" s="40"/>
      <c r="J47" s="40"/>
    </row>
    <row r="48" spans="1:12" ht="43.5" customHeight="1" x14ac:dyDescent="0.2">
      <c r="A48" s="37">
        <v>42</v>
      </c>
      <c r="B48" s="38" t="s">
        <v>12</v>
      </c>
      <c r="C48" s="33">
        <v>2240</v>
      </c>
      <c r="D48" s="34" t="s">
        <v>111</v>
      </c>
      <c r="E48" s="35" t="s">
        <v>88</v>
      </c>
      <c r="F48" s="42">
        <v>75988.800000000003</v>
      </c>
      <c r="G48" s="36"/>
      <c r="H48" s="36">
        <v>75988.800000000003</v>
      </c>
      <c r="I48" s="40"/>
      <c r="J48" s="40"/>
    </row>
    <row r="49" spans="1:10" ht="51" customHeight="1" x14ac:dyDescent="0.2">
      <c r="A49" s="37">
        <v>43</v>
      </c>
      <c r="B49" s="91" t="s">
        <v>12</v>
      </c>
      <c r="C49" s="11">
        <v>3132</v>
      </c>
      <c r="D49" s="27" t="s">
        <v>89</v>
      </c>
      <c r="E49" s="12" t="s">
        <v>88</v>
      </c>
      <c r="F49" s="13"/>
      <c r="G49" s="14">
        <f>300000+50000</f>
        <v>350000</v>
      </c>
      <c r="H49" s="14">
        <f t="shared" si="1"/>
        <v>350000</v>
      </c>
      <c r="I49" s="40"/>
      <c r="J49" s="40"/>
    </row>
    <row r="50" spans="1:10" ht="51" customHeight="1" x14ac:dyDescent="0.2">
      <c r="A50" s="37">
        <v>44</v>
      </c>
      <c r="B50" s="91" t="s">
        <v>12</v>
      </c>
      <c r="C50" s="11">
        <v>2210</v>
      </c>
      <c r="D50" s="27" t="s">
        <v>150</v>
      </c>
      <c r="E50" s="12" t="s">
        <v>88</v>
      </c>
      <c r="F50" s="14">
        <v>33440</v>
      </c>
      <c r="G50" s="14"/>
      <c r="H50" s="14">
        <v>33440</v>
      </c>
      <c r="I50" s="40"/>
      <c r="J50" s="40"/>
    </row>
    <row r="51" spans="1:10" ht="57" customHeight="1" x14ac:dyDescent="0.2">
      <c r="A51" s="37">
        <v>45</v>
      </c>
      <c r="B51" s="38" t="s">
        <v>12</v>
      </c>
      <c r="C51" s="33">
        <v>2210</v>
      </c>
      <c r="D51" s="34" t="s">
        <v>66</v>
      </c>
      <c r="E51" s="35" t="s">
        <v>19</v>
      </c>
      <c r="F51" s="36">
        <v>22500</v>
      </c>
      <c r="G51" s="39"/>
      <c r="H51" s="36">
        <f t="shared" si="1"/>
        <v>22500</v>
      </c>
      <c r="I51" s="40"/>
      <c r="J51" s="40"/>
    </row>
    <row r="52" spans="1:10" ht="91.5" customHeight="1" x14ac:dyDescent="0.2">
      <c r="A52" s="37">
        <v>46</v>
      </c>
      <c r="B52" s="38" t="s">
        <v>12</v>
      </c>
      <c r="C52" s="33">
        <v>2210</v>
      </c>
      <c r="D52" s="34" t="s">
        <v>78</v>
      </c>
      <c r="E52" s="35" t="s">
        <v>19</v>
      </c>
      <c r="F52" s="36">
        <v>50000</v>
      </c>
      <c r="G52" s="45"/>
      <c r="H52" s="36">
        <f t="shared" si="1"/>
        <v>50000</v>
      </c>
      <c r="I52" s="40"/>
      <c r="J52" s="40"/>
    </row>
    <row r="53" spans="1:10" ht="57" customHeight="1" x14ac:dyDescent="0.2">
      <c r="A53" s="37">
        <v>47</v>
      </c>
      <c r="B53" s="32" t="s">
        <v>12</v>
      </c>
      <c r="C53" s="33">
        <v>3132</v>
      </c>
      <c r="D53" s="34" t="s">
        <v>21</v>
      </c>
      <c r="E53" s="35" t="s">
        <v>19</v>
      </c>
      <c r="F53" s="42"/>
      <c r="G53" s="36">
        <f>100000+133702+310700</f>
        <v>544402</v>
      </c>
      <c r="H53" s="36">
        <f t="shared" si="1"/>
        <v>544402</v>
      </c>
      <c r="I53" s="40"/>
      <c r="J53" s="40"/>
    </row>
    <row r="54" spans="1:10" ht="57" customHeight="1" x14ac:dyDescent="0.2">
      <c r="A54" s="29">
        <v>48</v>
      </c>
      <c r="B54" s="26" t="s">
        <v>12</v>
      </c>
      <c r="C54" s="11">
        <v>3132</v>
      </c>
      <c r="D54" s="27" t="s">
        <v>122</v>
      </c>
      <c r="E54" s="12" t="s">
        <v>19</v>
      </c>
      <c r="F54" s="13"/>
      <c r="G54" s="14">
        <f>185792+59207.91</f>
        <v>244999.91</v>
      </c>
      <c r="H54" s="14">
        <f>185792+59207.91</f>
        <v>244999.91</v>
      </c>
      <c r="I54" s="40"/>
      <c r="J54" s="40"/>
    </row>
    <row r="55" spans="1:10" ht="57" customHeight="1" x14ac:dyDescent="0.2">
      <c r="A55" s="37">
        <v>49</v>
      </c>
      <c r="B55" s="32" t="s">
        <v>12</v>
      </c>
      <c r="C55" s="33">
        <v>2240</v>
      </c>
      <c r="D55" s="34" t="s">
        <v>131</v>
      </c>
      <c r="E55" s="35" t="s">
        <v>132</v>
      </c>
      <c r="F55" s="42">
        <f>35968+54032</f>
        <v>90000</v>
      </c>
      <c r="G55" s="36"/>
      <c r="H55" s="36">
        <f>F55+G55</f>
        <v>90000</v>
      </c>
      <c r="I55" s="40"/>
      <c r="J55" s="40"/>
    </row>
    <row r="56" spans="1:10" ht="57" customHeight="1" x14ac:dyDescent="0.2">
      <c r="A56" s="37">
        <v>50</v>
      </c>
      <c r="B56" s="32" t="s">
        <v>12</v>
      </c>
      <c r="C56" s="33">
        <v>3132</v>
      </c>
      <c r="D56" s="34" t="s">
        <v>42</v>
      </c>
      <c r="E56" s="35" t="s">
        <v>19</v>
      </c>
      <c r="F56" s="42"/>
      <c r="G56" s="36">
        <f>100000+11000</f>
        <v>111000</v>
      </c>
      <c r="H56" s="36">
        <f t="shared" si="1"/>
        <v>111000</v>
      </c>
      <c r="I56" s="40"/>
      <c r="J56" s="40"/>
    </row>
    <row r="57" spans="1:10" ht="57" customHeight="1" x14ac:dyDescent="0.2">
      <c r="A57" s="37">
        <v>51</v>
      </c>
      <c r="B57" s="38" t="s">
        <v>12</v>
      </c>
      <c r="C57" s="33">
        <v>2240</v>
      </c>
      <c r="D57" s="60" t="s">
        <v>36</v>
      </c>
      <c r="E57" s="35" t="s">
        <v>19</v>
      </c>
      <c r="F57" s="42">
        <f>120118-28571</f>
        <v>91547</v>
      </c>
      <c r="G57" s="36"/>
      <c r="H57" s="36">
        <f t="shared" si="1"/>
        <v>91547</v>
      </c>
      <c r="I57" s="40"/>
      <c r="J57" s="40"/>
    </row>
    <row r="58" spans="1:10" ht="45" customHeight="1" x14ac:dyDescent="0.2">
      <c r="A58" s="37">
        <v>52</v>
      </c>
      <c r="B58" s="38" t="s">
        <v>12</v>
      </c>
      <c r="C58" s="33">
        <v>2240</v>
      </c>
      <c r="D58" s="34" t="s">
        <v>113</v>
      </c>
      <c r="E58" s="35" t="s">
        <v>108</v>
      </c>
      <c r="F58" s="42">
        <v>26944.799999999999</v>
      </c>
      <c r="G58" s="36"/>
      <c r="H58" s="36">
        <v>26944.799999999999</v>
      </c>
      <c r="I58" s="40"/>
      <c r="J58" s="40"/>
    </row>
    <row r="59" spans="1:10" ht="57" customHeight="1" x14ac:dyDescent="0.2">
      <c r="A59" s="37">
        <v>53</v>
      </c>
      <c r="B59" s="61" t="s">
        <v>12</v>
      </c>
      <c r="C59" s="33">
        <v>2240</v>
      </c>
      <c r="D59" s="60" t="s">
        <v>37</v>
      </c>
      <c r="E59" s="35" t="s">
        <v>19</v>
      </c>
      <c r="F59" s="42">
        <f>84000-25461</f>
        <v>58539</v>
      </c>
      <c r="G59" s="36"/>
      <c r="H59" s="36">
        <f t="shared" si="1"/>
        <v>58539</v>
      </c>
      <c r="I59" s="40"/>
      <c r="J59" s="40"/>
    </row>
    <row r="60" spans="1:10" ht="60.75" customHeight="1" x14ac:dyDescent="0.2">
      <c r="A60" s="37">
        <v>54</v>
      </c>
      <c r="B60" s="38" t="s">
        <v>12</v>
      </c>
      <c r="C60" s="33">
        <v>2210</v>
      </c>
      <c r="D60" s="34" t="s">
        <v>120</v>
      </c>
      <c r="E60" s="35" t="s">
        <v>13</v>
      </c>
      <c r="F60" s="36">
        <v>22000</v>
      </c>
      <c r="G60" s="36"/>
      <c r="H60" s="36">
        <f t="shared" ref="H60" si="2">F60+G60</f>
        <v>22000</v>
      </c>
      <c r="I60" s="40"/>
      <c r="J60" s="40"/>
    </row>
    <row r="61" spans="1:10" ht="63" customHeight="1" x14ac:dyDescent="0.2">
      <c r="A61" s="37">
        <v>55</v>
      </c>
      <c r="B61" s="62" t="s">
        <v>10</v>
      </c>
      <c r="C61" s="33">
        <v>2240</v>
      </c>
      <c r="D61" s="60" t="s">
        <v>20</v>
      </c>
      <c r="E61" s="35" t="s">
        <v>19</v>
      </c>
      <c r="F61" s="42">
        <v>99000</v>
      </c>
      <c r="G61" s="36"/>
      <c r="H61" s="36">
        <f t="shared" si="1"/>
        <v>99000</v>
      </c>
      <c r="I61" s="40"/>
      <c r="J61" s="40"/>
    </row>
    <row r="62" spans="1:10" ht="63" customHeight="1" x14ac:dyDescent="0.2">
      <c r="A62" s="37">
        <v>56</v>
      </c>
      <c r="B62" s="95" t="s">
        <v>10</v>
      </c>
      <c r="C62" s="11">
        <v>2240</v>
      </c>
      <c r="D62" s="94" t="s">
        <v>128</v>
      </c>
      <c r="E62" s="12" t="s">
        <v>45</v>
      </c>
      <c r="F62" s="13">
        <f>99100-14719</f>
        <v>84381</v>
      </c>
      <c r="G62" s="14"/>
      <c r="H62" s="14">
        <f>F62+G62</f>
        <v>84381</v>
      </c>
      <c r="I62" s="40"/>
      <c r="J62" s="40"/>
    </row>
    <row r="63" spans="1:10" ht="63" customHeight="1" x14ac:dyDescent="0.2">
      <c r="A63" s="37">
        <v>57</v>
      </c>
      <c r="B63" s="26" t="s">
        <v>10</v>
      </c>
      <c r="C63" s="11">
        <v>2240</v>
      </c>
      <c r="D63" s="27" t="s">
        <v>148</v>
      </c>
      <c r="E63" s="12" t="s">
        <v>27</v>
      </c>
      <c r="F63" s="14">
        <v>58900</v>
      </c>
      <c r="G63" s="14"/>
      <c r="H63" s="14">
        <v>58900</v>
      </c>
      <c r="I63" s="40"/>
      <c r="J63" s="40"/>
    </row>
    <row r="64" spans="1:10" ht="71.25" customHeight="1" x14ac:dyDescent="0.2">
      <c r="A64" s="37">
        <v>58</v>
      </c>
      <c r="B64" s="38" t="s">
        <v>10</v>
      </c>
      <c r="C64" s="33">
        <v>3132</v>
      </c>
      <c r="D64" s="60" t="s">
        <v>97</v>
      </c>
      <c r="E64" s="35" t="s">
        <v>96</v>
      </c>
      <c r="F64" s="42"/>
      <c r="G64" s="36">
        <v>450000</v>
      </c>
      <c r="H64" s="36">
        <v>450000</v>
      </c>
      <c r="I64" s="40"/>
      <c r="J64" s="40"/>
    </row>
    <row r="65" spans="1:10" ht="61.5" customHeight="1" x14ac:dyDescent="0.2">
      <c r="A65" s="37">
        <v>59</v>
      </c>
      <c r="B65" s="38" t="s">
        <v>10</v>
      </c>
      <c r="C65" s="33">
        <v>3132</v>
      </c>
      <c r="D65" s="60" t="s">
        <v>129</v>
      </c>
      <c r="E65" s="35" t="s">
        <v>98</v>
      </c>
      <c r="F65" s="42"/>
      <c r="G65" s="36">
        <f>1000000+300000</f>
        <v>1300000</v>
      </c>
      <c r="H65" s="36">
        <f>1000000+300000</f>
        <v>1300000</v>
      </c>
      <c r="I65" s="40"/>
      <c r="J65" s="40"/>
    </row>
    <row r="66" spans="1:10" ht="40.5" customHeight="1" x14ac:dyDescent="0.2">
      <c r="A66" s="37">
        <v>60</v>
      </c>
      <c r="B66" s="32" t="s">
        <v>10</v>
      </c>
      <c r="C66" s="33">
        <v>3110</v>
      </c>
      <c r="D66" s="60" t="s">
        <v>99</v>
      </c>
      <c r="E66" s="35" t="s">
        <v>13</v>
      </c>
      <c r="F66" s="42"/>
      <c r="G66" s="36">
        <v>300000</v>
      </c>
      <c r="H66" s="36">
        <v>300000</v>
      </c>
      <c r="I66" s="40"/>
      <c r="J66" s="40"/>
    </row>
    <row r="67" spans="1:10" ht="67.5" customHeight="1" x14ac:dyDescent="0.2">
      <c r="A67" s="37">
        <v>61</v>
      </c>
      <c r="B67" s="38" t="s">
        <v>10</v>
      </c>
      <c r="C67" s="33">
        <v>2240</v>
      </c>
      <c r="D67" s="34" t="s">
        <v>67</v>
      </c>
      <c r="E67" s="35" t="s">
        <v>23</v>
      </c>
      <c r="F67" s="36">
        <v>97495</v>
      </c>
      <c r="G67" s="39"/>
      <c r="H67" s="36">
        <f t="shared" si="1"/>
        <v>97495</v>
      </c>
      <c r="I67" s="40"/>
      <c r="J67" s="40"/>
    </row>
    <row r="68" spans="1:10" ht="48" customHeight="1" x14ac:dyDescent="0.2">
      <c r="A68" s="37">
        <v>62</v>
      </c>
      <c r="B68" s="38" t="s">
        <v>10</v>
      </c>
      <c r="C68" s="33">
        <v>2240</v>
      </c>
      <c r="D68" s="34" t="s">
        <v>106</v>
      </c>
      <c r="E68" s="50" t="s">
        <v>11</v>
      </c>
      <c r="F68" s="42">
        <v>5000</v>
      </c>
      <c r="G68" s="36"/>
      <c r="H68" s="36">
        <v>5000</v>
      </c>
      <c r="I68" s="40"/>
      <c r="J68" s="40"/>
    </row>
    <row r="69" spans="1:10" ht="67.5" customHeight="1" x14ac:dyDescent="0.2">
      <c r="A69" s="37">
        <v>63</v>
      </c>
      <c r="B69" s="32" t="s">
        <v>10</v>
      </c>
      <c r="C69" s="33">
        <v>3132</v>
      </c>
      <c r="D69" s="43" t="s">
        <v>94</v>
      </c>
      <c r="E69" s="35" t="s">
        <v>47</v>
      </c>
      <c r="F69" s="45"/>
      <c r="G69" s="36">
        <f>1250000+655000</f>
        <v>1905000</v>
      </c>
      <c r="H69" s="36">
        <f t="shared" si="1"/>
        <v>1905000</v>
      </c>
      <c r="I69" s="40"/>
      <c r="J69" s="40"/>
    </row>
    <row r="70" spans="1:10" ht="60" customHeight="1" x14ac:dyDescent="0.2">
      <c r="A70" s="37">
        <v>64</v>
      </c>
      <c r="B70" s="38" t="s">
        <v>10</v>
      </c>
      <c r="C70" s="33">
        <v>3132</v>
      </c>
      <c r="D70" s="34" t="s">
        <v>70</v>
      </c>
      <c r="E70" s="34" t="s">
        <v>23</v>
      </c>
      <c r="F70" s="36"/>
      <c r="G70" s="36">
        <f>1000000+490000</f>
        <v>1490000</v>
      </c>
      <c r="H70" s="44">
        <f t="shared" ref="H70:H81" si="3">F70+G70</f>
        <v>1490000</v>
      </c>
      <c r="I70" s="40"/>
      <c r="J70" s="40"/>
    </row>
    <row r="71" spans="1:10" ht="36.75" customHeight="1" x14ac:dyDescent="0.3">
      <c r="A71" s="29">
        <v>65</v>
      </c>
      <c r="B71" s="91" t="s">
        <v>10</v>
      </c>
      <c r="C71" s="11">
        <v>2240</v>
      </c>
      <c r="D71" s="97" t="s">
        <v>153</v>
      </c>
      <c r="E71" s="27" t="s">
        <v>11</v>
      </c>
      <c r="F71" s="14">
        <v>59000</v>
      </c>
      <c r="G71" s="14"/>
      <c r="H71" s="93">
        <f>F71+G71</f>
        <v>59000</v>
      </c>
      <c r="I71" s="40"/>
      <c r="J71" s="40"/>
    </row>
    <row r="72" spans="1:10" ht="60.75" customHeight="1" x14ac:dyDescent="0.3">
      <c r="A72" s="29">
        <v>66</v>
      </c>
      <c r="B72" s="91" t="s">
        <v>10</v>
      </c>
      <c r="C72" s="11">
        <v>3132</v>
      </c>
      <c r="D72" s="92" t="s">
        <v>69</v>
      </c>
      <c r="E72" s="27" t="s">
        <v>23</v>
      </c>
      <c r="F72" s="14"/>
      <c r="G72" s="14">
        <f>875000+20634-3185.71</f>
        <v>892448.29</v>
      </c>
      <c r="H72" s="93">
        <f t="shared" si="3"/>
        <v>892448.29</v>
      </c>
      <c r="I72" s="40"/>
      <c r="J72" s="40"/>
    </row>
    <row r="73" spans="1:10" ht="33.75" customHeight="1" x14ac:dyDescent="0.2">
      <c r="A73" s="37">
        <v>67</v>
      </c>
      <c r="B73" s="61" t="s">
        <v>10</v>
      </c>
      <c r="C73" s="33">
        <v>2240</v>
      </c>
      <c r="D73" s="60" t="s">
        <v>79</v>
      </c>
      <c r="E73" s="35" t="s">
        <v>73</v>
      </c>
      <c r="F73" s="42">
        <v>49500</v>
      </c>
      <c r="G73" s="39"/>
      <c r="H73" s="44">
        <f t="shared" si="3"/>
        <v>49500</v>
      </c>
      <c r="I73" s="40"/>
      <c r="J73" s="40"/>
    </row>
    <row r="74" spans="1:10" ht="54" customHeight="1" x14ac:dyDescent="0.2">
      <c r="A74" s="37">
        <v>68</v>
      </c>
      <c r="B74" s="61" t="s">
        <v>10</v>
      </c>
      <c r="C74" s="33">
        <v>2240</v>
      </c>
      <c r="D74" s="60" t="s">
        <v>80</v>
      </c>
      <c r="E74" s="35" t="s">
        <v>30</v>
      </c>
      <c r="F74" s="42">
        <v>31500</v>
      </c>
      <c r="G74" s="39"/>
      <c r="H74" s="44">
        <f t="shared" si="3"/>
        <v>31500</v>
      </c>
      <c r="I74" s="40"/>
      <c r="J74" s="40"/>
    </row>
    <row r="75" spans="1:10" ht="54" customHeight="1" x14ac:dyDescent="0.2">
      <c r="A75" s="37">
        <v>69</v>
      </c>
      <c r="B75" s="32" t="s">
        <v>50</v>
      </c>
      <c r="C75" s="33">
        <v>3132</v>
      </c>
      <c r="D75" s="34" t="s">
        <v>51</v>
      </c>
      <c r="E75" s="35" t="s">
        <v>52</v>
      </c>
      <c r="F75" s="36"/>
      <c r="G75" s="36">
        <f>510274-116446</f>
        <v>393828</v>
      </c>
      <c r="H75" s="44">
        <f>F75+G75</f>
        <v>393828</v>
      </c>
      <c r="I75" s="40"/>
      <c r="J75" s="40"/>
    </row>
    <row r="76" spans="1:10" ht="84.75" customHeight="1" x14ac:dyDescent="0.2">
      <c r="A76" s="37">
        <v>70</v>
      </c>
      <c r="B76" s="38" t="s">
        <v>50</v>
      </c>
      <c r="C76" s="33">
        <v>3132</v>
      </c>
      <c r="D76" s="35" t="s">
        <v>119</v>
      </c>
      <c r="E76" s="35" t="s">
        <v>30</v>
      </c>
      <c r="F76" s="41"/>
      <c r="G76" s="36">
        <v>800000</v>
      </c>
      <c r="H76" s="44">
        <f>F76+G76</f>
        <v>800000</v>
      </c>
      <c r="I76" s="40"/>
      <c r="J76" s="40"/>
    </row>
    <row r="77" spans="1:10" ht="69" customHeight="1" x14ac:dyDescent="0.2">
      <c r="A77" s="37">
        <v>71</v>
      </c>
      <c r="B77" s="38" t="s">
        <v>50</v>
      </c>
      <c r="C77" s="33">
        <v>2210</v>
      </c>
      <c r="D77" s="35" t="s">
        <v>130</v>
      </c>
      <c r="E77" s="35" t="s">
        <v>49</v>
      </c>
      <c r="F77" s="41">
        <v>60600</v>
      </c>
      <c r="G77" s="36"/>
      <c r="H77" s="36">
        <f>F77+G77</f>
        <v>60600</v>
      </c>
      <c r="I77" s="40"/>
      <c r="J77" s="40"/>
    </row>
    <row r="78" spans="1:10" ht="69" customHeight="1" x14ac:dyDescent="0.2">
      <c r="A78" s="29">
        <v>72</v>
      </c>
      <c r="B78" s="91" t="s">
        <v>22</v>
      </c>
      <c r="C78" s="11">
        <v>3132</v>
      </c>
      <c r="D78" s="94" t="s">
        <v>58</v>
      </c>
      <c r="E78" s="12" t="s">
        <v>43</v>
      </c>
      <c r="F78" s="13"/>
      <c r="G78" s="14">
        <f>43117-6762</f>
        <v>36355</v>
      </c>
      <c r="H78" s="14">
        <f>F78+G78</f>
        <v>36355</v>
      </c>
      <c r="I78" s="40"/>
      <c r="J78" s="40"/>
    </row>
    <row r="79" spans="1:10" ht="63" customHeight="1" x14ac:dyDescent="0.2">
      <c r="A79" s="37">
        <v>73</v>
      </c>
      <c r="B79" s="38" t="s">
        <v>22</v>
      </c>
      <c r="C79" s="33">
        <v>2240</v>
      </c>
      <c r="D79" s="60" t="s">
        <v>39</v>
      </c>
      <c r="E79" s="35" t="s">
        <v>23</v>
      </c>
      <c r="F79" s="42">
        <v>99997</v>
      </c>
      <c r="G79" s="36"/>
      <c r="H79" s="36">
        <f t="shared" ref="H79:H80" si="4">F79+G79</f>
        <v>99997</v>
      </c>
      <c r="I79" s="40"/>
      <c r="J79" s="40"/>
    </row>
    <row r="80" spans="1:10" ht="58.5" customHeight="1" x14ac:dyDescent="0.2">
      <c r="A80" s="37">
        <v>74</v>
      </c>
      <c r="B80" s="38" t="s">
        <v>14</v>
      </c>
      <c r="C80" s="33">
        <v>3122</v>
      </c>
      <c r="D80" s="34" t="s">
        <v>38</v>
      </c>
      <c r="E80" s="35" t="s">
        <v>23</v>
      </c>
      <c r="F80" s="42"/>
      <c r="G80" s="36">
        <f>49662+19600+2200000</f>
        <v>2269262</v>
      </c>
      <c r="H80" s="36">
        <f t="shared" si="4"/>
        <v>2269262</v>
      </c>
      <c r="I80" s="40"/>
      <c r="J80" s="40"/>
    </row>
    <row r="81" spans="1:10" ht="93.75" customHeight="1" x14ac:dyDescent="0.2">
      <c r="A81" s="37">
        <v>75</v>
      </c>
      <c r="B81" s="32" t="s">
        <v>14</v>
      </c>
      <c r="C81" s="37">
        <v>3122</v>
      </c>
      <c r="D81" s="43" t="s">
        <v>17</v>
      </c>
      <c r="E81" s="43" t="s">
        <v>15</v>
      </c>
      <c r="F81" s="44"/>
      <c r="G81" s="44">
        <v>118900.8</v>
      </c>
      <c r="H81" s="44">
        <f t="shared" si="3"/>
        <v>118900.8</v>
      </c>
      <c r="I81" s="40"/>
      <c r="J81" s="40"/>
    </row>
    <row r="82" spans="1:10" ht="102.75" customHeight="1" x14ac:dyDescent="0.2">
      <c r="A82" s="108" t="s">
        <v>24</v>
      </c>
      <c r="B82" s="109"/>
      <c r="C82" s="109"/>
      <c r="D82" s="109"/>
      <c r="E82" s="110"/>
      <c r="F82" s="63">
        <f>SUM(F83:F100)</f>
        <v>779000</v>
      </c>
      <c r="G82" s="63">
        <f>SUM(G83:G100)</f>
        <v>3452280.98</v>
      </c>
      <c r="H82" s="39">
        <f>F82+G82</f>
        <v>4231280.9800000004</v>
      </c>
      <c r="I82" s="40"/>
      <c r="J82" s="40"/>
    </row>
    <row r="83" spans="1:10" ht="88.5" customHeight="1" x14ac:dyDescent="0.2">
      <c r="A83" s="64">
        <v>76</v>
      </c>
      <c r="B83" s="62" t="s">
        <v>26</v>
      </c>
      <c r="C83" s="65">
        <v>2210</v>
      </c>
      <c r="D83" s="64" t="s">
        <v>55</v>
      </c>
      <c r="E83" s="35" t="s">
        <v>13</v>
      </c>
      <c r="F83" s="44">
        <v>23700</v>
      </c>
      <c r="G83" s="44"/>
      <c r="H83" s="44">
        <f>F83+G83</f>
        <v>23700</v>
      </c>
      <c r="I83" s="40"/>
      <c r="J83" s="40"/>
    </row>
    <row r="84" spans="1:10" ht="69" customHeight="1" x14ac:dyDescent="0.2">
      <c r="A84" s="64">
        <v>77</v>
      </c>
      <c r="B84" s="62" t="s">
        <v>26</v>
      </c>
      <c r="C84" s="66">
        <v>3132</v>
      </c>
      <c r="D84" s="67" t="s">
        <v>53</v>
      </c>
      <c r="E84" s="34" t="s">
        <v>54</v>
      </c>
      <c r="F84" s="63"/>
      <c r="G84" s="36">
        <v>234000</v>
      </c>
      <c r="H84" s="36">
        <v>234000</v>
      </c>
      <c r="I84" s="40"/>
      <c r="J84" s="40"/>
    </row>
    <row r="85" spans="1:10" ht="54.75" customHeight="1" x14ac:dyDescent="0.2">
      <c r="A85" s="68">
        <v>78</v>
      </c>
      <c r="B85" s="62" t="s">
        <v>26</v>
      </c>
      <c r="C85" s="33">
        <v>2210</v>
      </c>
      <c r="D85" s="34" t="s">
        <v>81</v>
      </c>
      <c r="E85" s="34" t="s">
        <v>27</v>
      </c>
      <c r="F85" s="36">
        <v>63800</v>
      </c>
      <c r="G85" s="39"/>
      <c r="H85" s="36">
        <f>F85</f>
        <v>63800</v>
      </c>
      <c r="I85" s="40"/>
      <c r="J85" s="40"/>
    </row>
    <row r="86" spans="1:10" ht="71.25" customHeight="1" x14ac:dyDescent="0.2">
      <c r="A86" s="68">
        <v>79</v>
      </c>
      <c r="B86" s="62" t="s">
        <v>26</v>
      </c>
      <c r="C86" s="33">
        <v>3110</v>
      </c>
      <c r="D86" s="34" t="s">
        <v>81</v>
      </c>
      <c r="E86" s="34" t="s">
        <v>27</v>
      </c>
      <c r="F86" s="36"/>
      <c r="G86" s="36">
        <v>37300</v>
      </c>
      <c r="H86" s="36">
        <f>F86+G86</f>
        <v>37300</v>
      </c>
      <c r="I86" s="40"/>
      <c r="J86" s="40"/>
    </row>
    <row r="87" spans="1:10" ht="54.75" customHeight="1" x14ac:dyDescent="0.2">
      <c r="A87" s="69" t="s">
        <v>118</v>
      </c>
      <c r="B87" s="70" t="s">
        <v>26</v>
      </c>
      <c r="C87" s="71">
        <v>3132</v>
      </c>
      <c r="D87" s="55" t="s">
        <v>32</v>
      </c>
      <c r="E87" s="72" t="s">
        <v>27</v>
      </c>
      <c r="F87" s="59"/>
      <c r="G87" s="59">
        <v>67500</v>
      </c>
      <c r="H87" s="59">
        <v>67500</v>
      </c>
      <c r="I87" s="40"/>
      <c r="J87" s="40"/>
    </row>
    <row r="88" spans="1:10" ht="42" customHeight="1" x14ac:dyDescent="0.2">
      <c r="A88" s="64">
        <v>81</v>
      </c>
      <c r="B88" s="62" t="s">
        <v>25</v>
      </c>
      <c r="C88" s="65">
        <v>2210</v>
      </c>
      <c r="D88" s="64" t="s">
        <v>56</v>
      </c>
      <c r="E88" s="43" t="s">
        <v>54</v>
      </c>
      <c r="F88" s="74">
        <v>100000</v>
      </c>
      <c r="G88" s="74"/>
      <c r="H88" s="44">
        <f>F88+G88</f>
        <v>100000</v>
      </c>
      <c r="I88" s="40"/>
      <c r="J88" s="40"/>
    </row>
    <row r="89" spans="1:10" s="17" customFormat="1" ht="56.25" customHeight="1" x14ac:dyDescent="0.3">
      <c r="A89" s="75" t="s">
        <v>154</v>
      </c>
      <c r="B89" s="62" t="s">
        <v>25</v>
      </c>
      <c r="C89" s="65">
        <v>2210</v>
      </c>
      <c r="D89" s="47" t="s">
        <v>35</v>
      </c>
      <c r="E89" s="76" t="s">
        <v>23</v>
      </c>
      <c r="F89" s="41">
        <v>250000</v>
      </c>
      <c r="G89" s="41"/>
      <c r="H89" s="41">
        <f>F89+G89</f>
        <v>250000</v>
      </c>
      <c r="I89" s="73"/>
      <c r="J89" s="73"/>
    </row>
    <row r="90" spans="1:10" ht="60.75" customHeight="1" x14ac:dyDescent="0.3">
      <c r="A90" s="75" t="s">
        <v>133</v>
      </c>
      <c r="B90" s="77" t="s">
        <v>25</v>
      </c>
      <c r="C90" s="78">
        <v>2210</v>
      </c>
      <c r="D90" s="79" t="s">
        <v>41</v>
      </c>
      <c r="E90" s="80" t="s">
        <v>23</v>
      </c>
      <c r="F90" s="41">
        <v>30000</v>
      </c>
      <c r="G90" s="41"/>
      <c r="H90" s="41">
        <v>30000</v>
      </c>
      <c r="I90" s="40"/>
      <c r="J90" s="40"/>
    </row>
    <row r="91" spans="1:10" ht="57.75" customHeight="1" x14ac:dyDescent="0.3">
      <c r="A91" s="43">
        <v>84</v>
      </c>
      <c r="B91" s="61" t="s">
        <v>25</v>
      </c>
      <c r="C91" s="66">
        <v>3132</v>
      </c>
      <c r="D91" s="47" t="s">
        <v>95</v>
      </c>
      <c r="E91" s="34" t="s">
        <v>23</v>
      </c>
      <c r="F91" s="36"/>
      <c r="G91" s="36">
        <f>26976</f>
        <v>26976</v>
      </c>
      <c r="H91" s="36">
        <v>26976</v>
      </c>
      <c r="I91" s="40"/>
      <c r="J91" s="40"/>
    </row>
    <row r="92" spans="1:10" ht="57" customHeight="1" x14ac:dyDescent="0.2">
      <c r="A92" s="75" t="s">
        <v>134</v>
      </c>
      <c r="B92" s="77" t="s">
        <v>25</v>
      </c>
      <c r="C92" s="78">
        <v>3132</v>
      </c>
      <c r="D92" s="43" t="s">
        <v>33</v>
      </c>
      <c r="E92" s="80" t="s">
        <v>23</v>
      </c>
      <c r="F92" s="41"/>
      <c r="G92" s="42">
        <v>684362</v>
      </c>
      <c r="H92" s="41">
        <f t="shared" ref="H92:H97" si="5">F92+G92</f>
        <v>684362</v>
      </c>
      <c r="I92" s="40"/>
      <c r="J92" s="40"/>
    </row>
    <row r="93" spans="1:10" ht="81.75" customHeight="1" x14ac:dyDescent="0.2">
      <c r="A93" s="81" t="s">
        <v>135</v>
      </c>
      <c r="B93" s="61" t="s">
        <v>25</v>
      </c>
      <c r="C93" s="66">
        <v>3110</v>
      </c>
      <c r="D93" s="34" t="s">
        <v>101</v>
      </c>
      <c r="E93" s="50" t="s">
        <v>49</v>
      </c>
      <c r="F93" s="82"/>
      <c r="G93" s="36">
        <v>300000</v>
      </c>
      <c r="H93" s="36">
        <v>300000</v>
      </c>
      <c r="I93" s="40"/>
      <c r="J93" s="40"/>
    </row>
    <row r="94" spans="1:10" ht="66.75" customHeight="1" x14ac:dyDescent="0.2">
      <c r="A94" s="68">
        <v>87</v>
      </c>
      <c r="B94" s="62" t="s">
        <v>25</v>
      </c>
      <c r="C94" s="33">
        <v>3110</v>
      </c>
      <c r="D94" s="34" t="s">
        <v>82</v>
      </c>
      <c r="E94" s="34" t="s">
        <v>52</v>
      </c>
      <c r="F94" s="36"/>
      <c r="G94" s="36">
        <v>110000</v>
      </c>
      <c r="H94" s="36">
        <v>110000</v>
      </c>
      <c r="I94" s="40"/>
      <c r="J94" s="40"/>
    </row>
    <row r="95" spans="1:10" ht="41.25" customHeight="1" x14ac:dyDescent="0.2">
      <c r="A95" s="81" t="s">
        <v>136</v>
      </c>
      <c r="B95" s="61" t="s">
        <v>25</v>
      </c>
      <c r="C95" s="66">
        <v>3110</v>
      </c>
      <c r="D95" s="34" t="s">
        <v>100</v>
      </c>
      <c r="E95" s="35" t="s">
        <v>88</v>
      </c>
      <c r="F95" s="82"/>
      <c r="G95" s="36">
        <v>150000</v>
      </c>
      <c r="H95" s="36">
        <v>150000</v>
      </c>
      <c r="I95" s="40"/>
      <c r="J95" s="40"/>
    </row>
    <row r="96" spans="1:10" ht="41.25" customHeight="1" x14ac:dyDescent="0.2">
      <c r="A96" s="81" t="s">
        <v>137</v>
      </c>
      <c r="B96" s="61" t="s">
        <v>25</v>
      </c>
      <c r="C96" s="66">
        <v>2240</v>
      </c>
      <c r="D96" s="34" t="s">
        <v>40</v>
      </c>
      <c r="E96" s="48" t="s">
        <v>19</v>
      </c>
      <c r="F96" s="36">
        <v>11500</v>
      </c>
      <c r="G96" s="36"/>
      <c r="H96" s="36">
        <v>11500</v>
      </c>
      <c r="I96" s="40"/>
      <c r="J96" s="40"/>
    </row>
    <row r="97" spans="1:10" ht="56.25" customHeight="1" x14ac:dyDescent="0.2">
      <c r="A97" s="75" t="s">
        <v>138</v>
      </c>
      <c r="B97" s="77" t="s">
        <v>25</v>
      </c>
      <c r="C97" s="78">
        <v>3132</v>
      </c>
      <c r="D97" s="35" t="s">
        <v>102</v>
      </c>
      <c r="E97" s="80" t="s">
        <v>13</v>
      </c>
      <c r="F97" s="41"/>
      <c r="G97" s="41">
        <f>70900+271500</f>
        <v>342400</v>
      </c>
      <c r="H97" s="41">
        <f t="shared" si="5"/>
        <v>342400</v>
      </c>
      <c r="I97" s="40"/>
      <c r="J97" s="40"/>
    </row>
    <row r="98" spans="1:10" ht="48.75" customHeight="1" x14ac:dyDescent="0.2">
      <c r="A98" s="81" t="s">
        <v>139</v>
      </c>
      <c r="B98" s="62" t="s">
        <v>25</v>
      </c>
      <c r="C98" s="65">
        <v>2210</v>
      </c>
      <c r="D98" s="43" t="s">
        <v>57</v>
      </c>
      <c r="E98" s="35" t="s">
        <v>11</v>
      </c>
      <c r="F98" s="44">
        <v>300000</v>
      </c>
      <c r="G98" s="41"/>
      <c r="H98" s="41">
        <f>F98+G98</f>
        <v>300000</v>
      </c>
      <c r="I98" s="40"/>
      <c r="J98" s="40"/>
    </row>
    <row r="99" spans="1:10" s="1" customFormat="1" ht="64.5" customHeight="1" x14ac:dyDescent="0.2">
      <c r="A99" s="81" t="s">
        <v>140</v>
      </c>
      <c r="B99" s="61" t="s">
        <v>103</v>
      </c>
      <c r="C99" s="66">
        <v>3132</v>
      </c>
      <c r="D99" s="34" t="s">
        <v>104</v>
      </c>
      <c r="E99" s="35" t="s">
        <v>23</v>
      </c>
      <c r="F99" s="82"/>
      <c r="G99" s="36">
        <f>700000+170181</f>
        <v>870181</v>
      </c>
      <c r="H99" s="36">
        <f>700000+170181</f>
        <v>870181</v>
      </c>
      <c r="I99" s="40"/>
      <c r="J99" s="40"/>
    </row>
    <row r="100" spans="1:10" ht="128.25" customHeight="1" x14ac:dyDescent="0.2">
      <c r="A100" s="31" t="s">
        <v>155</v>
      </c>
      <c r="B100" s="32" t="s">
        <v>25</v>
      </c>
      <c r="C100" s="33">
        <v>3132</v>
      </c>
      <c r="D100" s="34" t="s">
        <v>141</v>
      </c>
      <c r="E100" s="35" t="s">
        <v>49</v>
      </c>
      <c r="F100" s="36"/>
      <c r="G100" s="36">
        <v>629561.98</v>
      </c>
      <c r="H100" s="36">
        <v>629561.98</v>
      </c>
      <c r="I100" s="40"/>
      <c r="J100" s="40"/>
    </row>
    <row r="101" spans="1:10" ht="59.25" customHeight="1" x14ac:dyDescent="0.2">
      <c r="A101" s="102" t="s">
        <v>28</v>
      </c>
      <c r="B101" s="103"/>
      <c r="C101" s="103"/>
      <c r="D101" s="103"/>
      <c r="E101" s="104"/>
      <c r="F101" s="83">
        <f>SUM(F102:F106)</f>
        <v>143000</v>
      </c>
      <c r="G101" s="84">
        <f>SUM(G103:G106)</f>
        <v>375994</v>
      </c>
      <c r="H101" s="84">
        <f>SUM(H102:H106)</f>
        <v>518994</v>
      </c>
      <c r="I101" s="40"/>
      <c r="J101" s="40"/>
    </row>
    <row r="102" spans="1:10" ht="59.25" customHeight="1" x14ac:dyDescent="0.2">
      <c r="A102" s="98">
        <v>94</v>
      </c>
      <c r="B102" s="91" t="s">
        <v>151</v>
      </c>
      <c r="C102" s="11">
        <v>2210</v>
      </c>
      <c r="D102" s="94" t="s">
        <v>152</v>
      </c>
      <c r="E102" s="12" t="s">
        <v>11</v>
      </c>
      <c r="F102" s="96">
        <v>99000</v>
      </c>
      <c r="G102" s="96"/>
      <c r="H102" s="96">
        <v>99000</v>
      </c>
      <c r="I102" s="40"/>
      <c r="J102" s="40"/>
    </row>
    <row r="103" spans="1:10" ht="76.5" customHeight="1" x14ac:dyDescent="0.2">
      <c r="A103" s="75" t="s">
        <v>156</v>
      </c>
      <c r="B103" s="85" t="s">
        <v>29</v>
      </c>
      <c r="C103" s="50">
        <v>2210</v>
      </c>
      <c r="D103" s="35" t="s">
        <v>31</v>
      </c>
      <c r="E103" s="80" t="s">
        <v>30</v>
      </c>
      <c r="F103" s="41">
        <v>28000</v>
      </c>
      <c r="G103" s="42"/>
      <c r="H103" s="41">
        <f>F103+G103</f>
        <v>28000</v>
      </c>
      <c r="I103" s="40"/>
      <c r="J103" s="40"/>
    </row>
    <row r="104" spans="1:10" ht="49.5" customHeight="1" x14ac:dyDescent="0.2">
      <c r="A104" s="81" t="s">
        <v>157</v>
      </c>
      <c r="B104" s="62" t="s">
        <v>29</v>
      </c>
      <c r="C104" s="65">
        <v>2210</v>
      </c>
      <c r="D104" s="43" t="s">
        <v>59</v>
      </c>
      <c r="E104" s="35" t="s">
        <v>13</v>
      </c>
      <c r="F104" s="44">
        <v>16000</v>
      </c>
      <c r="G104" s="74"/>
      <c r="H104" s="44">
        <f t="shared" ref="H104" si="6">F104+G104</f>
        <v>16000</v>
      </c>
      <c r="I104" s="40"/>
      <c r="J104" s="40"/>
    </row>
    <row r="105" spans="1:10" ht="43.5" customHeight="1" x14ac:dyDescent="0.2">
      <c r="A105" s="81" t="s">
        <v>158</v>
      </c>
      <c r="B105" s="62" t="s">
        <v>29</v>
      </c>
      <c r="C105" s="37">
        <v>3110</v>
      </c>
      <c r="D105" s="43" t="s">
        <v>59</v>
      </c>
      <c r="E105" s="35" t="s">
        <v>13</v>
      </c>
      <c r="F105" s="44"/>
      <c r="G105" s="74">
        <v>80000</v>
      </c>
      <c r="H105" s="44">
        <f>F105+G105</f>
        <v>80000</v>
      </c>
      <c r="I105" s="40"/>
      <c r="J105" s="40"/>
    </row>
    <row r="106" spans="1:10" ht="78" customHeight="1" x14ac:dyDescent="0.2">
      <c r="A106" s="81" t="s">
        <v>159</v>
      </c>
      <c r="B106" s="61" t="s">
        <v>105</v>
      </c>
      <c r="C106" s="66">
        <v>3132</v>
      </c>
      <c r="D106" s="34" t="s">
        <v>142</v>
      </c>
      <c r="E106" s="50" t="s">
        <v>23</v>
      </c>
      <c r="F106" s="36"/>
      <c r="G106" s="36">
        <f>190000+105994</f>
        <v>295994</v>
      </c>
      <c r="H106" s="36">
        <f>190000+105994</f>
        <v>295994</v>
      </c>
      <c r="I106" s="40"/>
      <c r="J106" s="40"/>
    </row>
    <row r="107" spans="1:10" ht="39" customHeight="1" x14ac:dyDescent="0.3">
      <c r="A107" s="111" t="s">
        <v>34</v>
      </c>
      <c r="B107" s="112"/>
      <c r="C107" s="112"/>
      <c r="D107" s="112"/>
      <c r="E107" s="113"/>
      <c r="F107" s="86">
        <f>F6+F82+F101</f>
        <v>5183556.8</v>
      </c>
      <c r="G107" s="87">
        <f>G6+G82+G101</f>
        <v>24369944.780000001</v>
      </c>
      <c r="H107" s="87">
        <f>H6+H82+H101</f>
        <v>29553501.580000002</v>
      </c>
      <c r="I107" s="40"/>
      <c r="J107" s="40"/>
    </row>
    <row r="108" spans="1:10" ht="75" customHeight="1" x14ac:dyDescent="0.3">
      <c r="A108" s="99" t="s">
        <v>161</v>
      </c>
      <c r="B108" s="99"/>
      <c r="C108" s="99"/>
      <c r="D108" s="99"/>
      <c r="E108" s="99"/>
      <c r="F108" s="99"/>
      <c r="G108" s="99"/>
      <c r="H108" s="99"/>
      <c r="I108" s="40"/>
      <c r="J108" s="40"/>
    </row>
    <row r="109" spans="1:10" ht="41.25" customHeight="1" x14ac:dyDescent="0.3">
      <c r="A109" s="88"/>
      <c r="B109" s="89"/>
      <c r="C109" s="89"/>
      <c r="D109" s="89"/>
      <c r="E109" s="89"/>
      <c r="F109" s="90"/>
      <c r="G109" s="90"/>
      <c r="H109" s="89"/>
      <c r="I109" s="40"/>
      <c r="J109" s="40"/>
    </row>
    <row r="110" spans="1:10" ht="81.75" customHeight="1" x14ac:dyDescent="0.2">
      <c r="B110" s="1"/>
      <c r="C110" s="1"/>
      <c r="D110" s="1"/>
      <c r="E110" s="1"/>
      <c r="F110" s="28"/>
      <c r="G110" s="28"/>
      <c r="H110" s="1"/>
      <c r="I110" s="40"/>
      <c r="J110" s="40"/>
    </row>
    <row r="111" spans="1:10" ht="57" customHeight="1" x14ac:dyDescent="0.2">
      <c r="B111" s="1"/>
      <c r="C111" s="1"/>
      <c r="D111" s="1"/>
      <c r="E111" s="1"/>
      <c r="F111" s="28"/>
      <c r="G111" s="28"/>
      <c r="H111" s="1"/>
      <c r="I111" s="40"/>
      <c r="J111" s="40"/>
    </row>
    <row r="112" spans="1:10" ht="51.75" customHeight="1" x14ac:dyDescent="0.2">
      <c r="B112" s="1"/>
      <c r="C112" s="1"/>
      <c r="D112" s="1"/>
      <c r="E112" s="1"/>
      <c r="F112" s="28"/>
      <c r="G112" s="28"/>
      <c r="H112" s="1"/>
    </row>
    <row r="113" spans="1:8" ht="51.75" customHeight="1" x14ac:dyDescent="0.2">
      <c r="B113" s="1"/>
      <c r="C113" s="1"/>
      <c r="D113" s="1"/>
      <c r="E113" s="1"/>
      <c r="F113" s="28"/>
      <c r="G113" s="28"/>
      <c r="H113" s="1"/>
    </row>
    <row r="114" spans="1:8" ht="51.75" customHeight="1" x14ac:dyDescent="0.2">
      <c r="B114" s="1"/>
      <c r="C114" s="1"/>
      <c r="D114" s="1"/>
      <c r="E114" s="1"/>
      <c r="F114" s="28"/>
      <c r="G114" s="28"/>
      <c r="H114" s="1"/>
    </row>
    <row r="115" spans="1:8" s="5" customFormat="1" ht="57.75" customHeight="1" x14ac:dyDescent="0.2">
      <c r="A115" s="10"/>
      <c r="B115" s="1"/>
      <c r="C115" s="1"/>
      <c r="D115" s="1"/>
      <c r="E115" s="1"/>
      <c r="F115" s="28"/>
      <c r="G115" s="28"/>
      <c r="H115" s="1"/>
    </row>
    <row r="116" spans="1:8" s="5" customFormat="1" ht="72" customHeight="1" x14ac:dyDescent="0.2">
      <c r="A116" s="10"/>
      <c r="B116" s="1"/>
      <c r="C116" s="1"/>
      <c r="D116" s="1"/>
      <c r="E116" s="1"/>
      <c r="F116" s="28"/>
      <c r="G116" s="28"/>
      <c r="H116" s="1"/>
    </row>
    <row r="117" spans="1:8" s="5" customFormat="1" ht="72" customHeight="1" x14ac:dyDescent="0.2">
      <c r="A117" s="10"/>
      <c r="B117"/>
      <c r="C117"/>
      <c r="D117"/>
      <c r="E117"/>
      <c r="F117" s="7"/>
      <c r="G117" s="7"/>
      <c r="H117"/>
    </row>
    <row r="118" spans="1:8" s="5" customFormat="1" ht="72" customHeight="1" x14ac:dyDescent="0.2">
      <c r="A118" s="10"/>
      <c r="B118"/>
      <c r="C118"/>
      <c r="D118"/>
      <c r="E118"/>
      <c r="F118" s="7"/>
      <c r="G118" s="7"/>
      <c r="H118"/>
    </row>
    <row r="119" spans="1:8" s="5" customFormat="1" ht="72" customHeight="1" x14ac:dyDescent="0.2">
      <c r="A119" s="10"/>
      <c r="B119"/>
      <c r="C119"/>
      <c r="D119"/>
      <c r="E119"/>
      <c r="F119" s="7"/>
      <c r="G119" s="7"/>
      <c r="H119"/>
    </row>
    <row r="120" spans="1:8" s="5" customFormat="1" ht="72" customHeight="1" x14ac:dyDescent="0.2">
      <c r="A120" s="10"/>
      <c r="B120"/>
      <c r="C120"/>
      <c r="D120"/>
      <c r="E120"/>
      <c r="F120" s="7"/>
      <c r="G120" s="7"/>
      <c r="H120"/>
    </row>
    <row r="121" spans="1:8" s="5" customFormat="1" ht="72" customHeight="1" x14ac:dyDescent="0.2">
      <c r="A121" s="10"/>
      <c r="B121"/>
      <c r="C121"/>
      <c r="D121"/>
      <c r="E121"/>
      <c r="F121" s="7"/>
      <c r="G121" s="7"/>
      <c r="H121"/>
    </row>
    <row r="122" spans="1:8" s="5" customFormat="1" ht="72" customHeight="1" x14ac:dyDescent="0.2">
      <c r="A122" s="10"/>
      <c r="B122"/>
      <c r="C122"/>
      <c r="D122"/>
      <c r="E122"/>
      <c r="F122" s="7"/>
      <c r="G122" s="7"/>
      <c r="H122"/>
    </row>
    <row r="123" spans="1:8" s="5" customFormat="1" ht="72" customHeight="1" x14ac:dyDescent="0.2">
      <c r="A123" s="10"/>
      <c r="B123"/>
      <c r="C123"/>
      <c r="D123"/>
      <c r="E123"/>
      <c r="F123" s="7"/>
      <c r="G123" s="7"/>
      <c r="H123"/>
    </row>
    <row r="124" spans="1:8" s="5" customFormat="1" ht="72" customHeight="1" x14ac:dyDescent="0.2">
      <c r="A124" s="10"/>
      <c r="B124"/>
      <c r="C124"/>
      <c r="D124"/>
      <c r="E124"/>
      <c r="F124" s="7"/>
      <c r="G124" s="7"/>
      <c r="H124"/>
    </row>
    <row r="125" spans="1:8" s="5" customFormat="1" ht="72" customHeight="1" x14ac:dyDescent="0.2">
      <c r="A125" s="10"/>
      <c r="B125"/>
      <c r="C125"/>
      <c r="D125"/>
      <c r="E125"/>
      <c r="F125" s="7"/>
      <c r="G125" s="7"/>
      <c r="H125"/>
    </row>
    <row r="126" spans="1:8" s="5" customFormat="1" ht="56.25" customHeight="1" x14ac:dyDescent="0.2">
      <c r="A126" s="10"/>
      <c r="B126"/>
      <c r="C126"/>
      <c r="D126"/>
      <c r="E126"/>
      <c r="F126" s="7"/>
      <c r="G126" s="7"/>
      <c r="H126"/>
    </row>
    <row r="127" spans="1:8" s="5" customFormat="1" ht="57.75" customHeight="1" x14ac:dyDescent="0.2">
      <c r="A127" s="10"/>
      <c r="B127"/>
      <c r="C127"/>
      <c r="D127"/>
      <c r="E127"/>
      <c r="F127" s="7"/>
      <c r="G127" s="7"/>
      <c r="H127"/>
    </row>
    <row r="128" spans="1:8" s="5" customFormat="1" ht="58.5" customHeight="1" x14ac:dyDescent="0.2">
      <c r="A128" s="10"/>
      <c r="B128"/>
      <c r="C128"/>
      <c r="D128"/>
      <c r="E128"/>
      <c r="F128" s="7"/>
      <c r="G128" s="7"/>
      <c r="H128"/>
    </row>
    <row r="129" spans="1:8" s="5" customFormat="1" ht="60" customHeight="1" x14ac:dyDescent="0.2">
      <c r="A129" s="10"/>
      <c r="B129"/>
      <c r="C129"/>
      <c r="D129"/>
      <c r="E129"/>
      <c r="F129" s="7"/>
      <c r="G129" s="7"/>
      <c r="H129"/>
    </row>
    <row r="130" spans="1:8" s="5" customFormat="1" ht="72" customHeight="1" x14ac:dyDescent="0.2">
      <c r="A130" s="10"/>
      <c r="B130"/>
      <c r="C130"/>
      <c r="D130"/>
      <c r="E130"/>
      <c r="F130" s="7"/>
      <c r="G130" s="7"/>
      <c r="H130"/>
    </row>
    <row r="131" spans="1:8" s="5" customFormat="1" ht="41.25" customHeight="1" x14ac:dyDescent="0.2">
      <c r="A131" s="10"/>
      <c r="B131"/>
      <c r="C131"/>
      <c r="D131"/>
      <c r="E131"/>
      <c r="F131" s="7"/>
      <c r="G131" s="7"/>
      <c r="H131"/>
    </row>
    <row r="132" spans="1:8" s="5" customFormat="1" ht="48.75" customHeight="1" x14ac:dyDescent="0.2">
      <c r="A132" s="10"/>
      <c r="B132"/>
      <c r="C132"/>
      <c r="D132"/>
      <c r="E132"/>
      <c r="F132" s="7"/>
      <c r="G132" s="7"/>
      <c r="H132"/>
    </row>
    <row r="133" spans="1:8" s="5" customFormat="1" ht="72" customHeight="1" x14ac:dyDescent="0.2">
      <c r="A133" s="10"/>
      <c r="B133"/>
      <c r="C133"/>
      <c r="D133"/>
      <c r="E133"/>
      <c r="F133" s="7"/>
      <c r="G133" s="7"/>
      <c r="H133"/>
    </row>
    <row r="134" spans="1:8" s="5" customFormat="1" ht="57.75" customHeight="1" x14ac:dyDescent="0.2">
      <c r="A134" s="10"/>
      <c r="B134"/>
      <c r="C134"/>
      <c r="D134"/>
      <c r="E134"/>
      <c r="F134" s="7"/>
      <c r="G134" s="7"/>
      <c r="H134"/>
    </row>
    <row r="135" spans="1:8" s="5" customFormat="1" ht="49.5" customHeight="1" x14ac:dyDescent="0.2">
      <c r="A135" s="10"/>
      <c r="B135"/>
      <c r="C135"/>
      <c r="D135"/>
      <c r="E135"/>
      <c r="F135" s="7"/>
      <c r="G135" s="7"/>
      <c r="H135"/>
    </row>
    <row r="136" spans="1:8" s="5" customFormat="1" ht="49.5" customHeight="1" x14ac:dyDescent="0.2">
      <c r="A136" s="10"/>
      <c r="B136"/>
      <c r="C136"/>
      <c r="D136"/>
      <c r="E136"/>
      <c r="F136" s="7"/>
      <c r="G136" s="7"/>
      <c r="H136"/>
    </row>
    <row r="137" spans="1:8" s="5" customFormat="1" ht="64.5" customHeight="1" x14ac:dyDescent="0.2">
      <c r="A137" s="10"/>
      <c r="B137"/>
      <c r="C137"/>
      <c r="D137"/>
      <c r="E137"/>
      <c r="F137" s="7"/>
      <c r="G137" s="7"/>
      <c r="H137"/>
    </row>
    <row r="138" spans="1:8" s="5" customFormat="1" ht="28.5" customHeight="1" x14ac:dyDescent="0.2">
      <c r="A138" s="10"/>
      <c r="B138"/>
      <c r="C138"/>
      <c r="D138"/>
      <c r="E138"/>
      <c r="F138" s="7"/>
      <c r="G138" s="7"/>
      <c r="H138"/>
    </row>
    <row r="139" spans="1:8" s="8" customFormat="1" ht="136.5" customHeight="1" x14ac:dyDescent="0.25">
      <c r="A139" s="10"/>
      <c r="B139"/>
      <c r="C139"/>
      <c r="D139"/>
      <c r="E139"/>
      <c r="F139" s="7"/>
      <c r="G139" s="7"/>
      <c r="H139"/>
    </row>
    <row r="140" spans="1:8" s="5" customFormat="1" x14ac:dyDescent="0.2">
      <c r="A140" s="10"/>
      <c r="B140"/>
      <c r="C140"/>
      <c r="D140"/>
      <c r="E140"/>
      <c r="F140" s="7"/>
      <c r="G140" s="7"/>
      <c r="H140"/>
    </row>
    <row r="141" spans="1:8" s="5" customFormat="1" x14ac:dyDescent="0.2">
      <c r="A141" s="10"/>
      <c r="B141"/>
      <c r="C141"/>
      <c r="D141"/>
      <c r="E141"/>
      <c r="F141" s="7"/>
      <c r="G141" s="7"/>
      <c r="H141"/>
    </row>
  </sheetData>
  <mergeCells count="7">
    <mergeCell ref="A108:H108"/>
    <mergeCell ref="G2:H2"/>
    <mergeCell ref="A3:H3"/>
    <mergeCell ref="A101:E101"/>
    <mergeCell ref="A6:E6"/>
    <mergeCell ref="A82:E82"/>
    <mergeCell ref="A107:E107"/>
  </mergeCells>
  <pageMargins left="0.23622047244094491" right="0.23622047244094491" top="0.35433070866141736" bottom="0.35433070866141736" header="0.31496062992125984" footer="0.31496062992125984"/>
  <pageSetup paperSize="9" scale="45" orientation="portrait" r:id="rId1"/>
  <rowBreaks count="3" manualBreakCount="3">
    <brk id="33" max="7" man="1"/>
    <brk id="63" max="7" man="1"/>
    <brk id="8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6</vt:lpstr>
      <vt:lpstr>'Додаток 6'!Область_печати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2025-10-22T09:13:40Z</cp:lastPrinted>
  <dcterms:created xsi:type="dcterms:W3CDTF">2007-12-29T12:46:41Z</dcterms:created>
  <dcterms:modified xsi:type="dcterms:W3CDTF">2025-11-07T13:20:35Z</dcterms:modified>
</cp:coreProperties>
</file>