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13_ncr:1_{A019AEA0-3538-4CB4-BF35-398350C93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. Фін план (новий 11.11.19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'I. Фін план (новий 11.11.19'!$21:$23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'I. Фін план (новий 11.11.19'!$A$1:$J$239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3" l="1"/>
  <c r="C26" i="3" l="1"/>
  <c r="D228" i="3"/>
  <c r="I185" i="3" l="1"/>
  <c r="H185" i="3"/>
  <c r="G185" i="3"/>
  <c r="I184" i="3"/>
  <c r="H184" i="3"/>
  <c r="G184" i="3"/>
  <c r="I183" i="3"/>
  <c r="H183" i="3"/>
  <c r="G183" i="3"/>
  <c r="I182" i="3"/>
  <c r="H182" i="3"/>
  <c r="G182" i="3"/>
  <c r="I213" i="3" l="1"/>
  <c r="I203" i="3"/>
  <c r="H203" i="3"/>
  <c r="G203" i="3"/>
  <c r="I135" i="3"/>
  <c r="H135" i="3"/>
  <c r="I137" i="3"/>
  <c r="H137" i="3"/>
  <c r="F137" i="3"/>
  <c r="G138" i="3"/>
  <c r="E138" i="3" s="1"/>
  <c r="E137" i="3" s="1"/>
  <c r="G137" i="3" l="1"/>
  <c r="G135" i="3" s="1"/>
  <c r="E226" i="3"/>
  <c r="E225" i="3"/>
  <c r="E224" i="3"/>
  <c r="F203" i="3"/>
  <c r="E207" i="3"/>
  <c r="I157" i="3"/>
  <c r="H157" i="3"/>
  <c r="G157" i="3"/>
  <c r="F157" i="3"/>
  <c r="E161" i="3"/>
  <c r="F146" i="3"/>
  <c r="C36" i="3" l="1"/>
  <c r="D98" i="3" l="1"/>
  <c r="D28" i="3"/>
  <c r="D26" i="3" s="1"/>
  <c r="D36" i="3" l="1"/>
  <c r="F98" i="3" l="1"/>
  <c r="I60" i="3" l="1"/>
  <c r="H60" i="3"/>
  <c r="G60" i="3"/>
  <c r="F60" i="3"/>
  <c r="C55" i="3" l="1"/>
  <c r="E89" i="3"/>
  <c r="E140" i="3" l="1"/>
  <c r="H234" i="3" l="1"/>
  <c r="G234" i="3"/>
  <c r="F234" i="3"/>
  <c r="H233" i="3"/>
  <c r="G233" i="3" s="1"/>
  <c r="F233" i="3" s="1"/>
  <c r="E223" i="3"/>
  <c r="E222" i="3"/>
  <c r="E221" i="3"/>
  <c r="E220" i="3"/>
  <c r="E219" i="3"/>
  <c r="E218" i="3"/>
  <c r="E216" i="3"/>
  <c r="E215" i="3"/>
  <c r="H214" i="3"/>
  <c r="H213" i="3" s="1"/>
  <c r="G214" i="3"/>
  <c r="G213" i="3" s="1"/>
  <c r="F214" i="3"/>
  <c r="F213" i="3" s="1"/>
  <c r="E212" i="3"/>
  <c r="E211" i="3"/>
  <c r="E210" i="3"/>
  <c r="D209" i="3"/>
  <c r="E208" i="3"/>
  <c r="E206" i="3"/>
  <c r="E205" i="3"/>
  <c r="E204" i="3"/>
  <c r="E202" i="3"/>
  <c r="E201" i="3"/>
  <c r="E200" i="3"/>
  <c r="E197" i="3"/>
  <c r="E196" i="3"/>
  <c r="E195" i="3"/>
  <c r="E194" i="3"/>
  <c r="E193" i="3"/>
  <c r="E192" i="3"/>
  <c r="I191" i="3"/>
  <c r="H191" i="3"/>
  <c r="G191" i="3"/>
  <c r="F191" i="3"/>
  <c r="E190" i="3"/>
  <c r="I189" i="3"/>
  <c r="H189" i="3"/>
  <c r="F185" i="3"/>
  <c r="E185" i="3" s="1"/>
  <c r="F184" i="3"/>
  <c r="E184" i="3" s="1"/>
  <c r="F183" i="3"/>
  <c r="E183" i="3" s="1"/>
  <c r="F182" i="3"/>
  <c r="E182" i="3" s="1"/>
  <c r="E179" i="3"/>
  <c r="E178" i="3"/>
  <c r="E177" i="3"/>
  <c r="E176" i="3"/>
  <c r="E175" i="3"/>
  <c r="E172" i="3"/>
  <c r="E170" i="3"/>
  <c r="E169" i="3"/>
  <c r="E168" i="3"/>
  <c r="E167" i="3"/>
  <c r="E166" i="3"/>
  <c r="E165" i="3"/>
  <c r="E164" i="3"/>
  <c r="E163" i="3"/>
  <c r="I162" i="3"/>
  <c r="H162" i="3"/>
  <c r="G162" i="3"/>
  <c r="F162" i="3"/>
  <c r="D162" i="3"/>
  <c r="C162" i="3"/>
  <c r="E160" i="3"/>
  <c r="E159" i="3"/>
  <c r="E158" i="3"/>
  <c r="E156" i="3"/>
  <c r="E155" i="3"/>
  <c r="E154" i="3"/>
  <c r="E153" i="3"/>
  <c r="E152" i="3"/>
  <c r="E151" i="3"/>
  <c r="E150" i="3"/>
  <c r="E149" i="3"/>
  <c r="E148" i="3"/>
  <c r="E147" i="3"/>
  <c r="I146" i="3"/>
  <c r="I186" i="3" s="1"/>
  <c r="H146" i="3"/>
  <c r="H186" i="3" s="1"/>
  <c r="G146" i="3"/>
  <c r="E145" i="3"/>
  <c r="E144" i="3"/>
  <c r="E143" i="3"/>
  <c r="I142" i="3"/>
  <c r="I181" i="3" s="1"/>
  <c r="I187" i="3" s="1"/>
  <c r="H142" i="3"/>
  <c r="G142" i="3"/>
  <c r="F142" i="3"/>
  <c r="E139" i="3"/>
  <c r="E136" i="3"/>
  <c r="I227" i="3"/>
  <c r="H227" i="3"/>
  <c r="G227" i="3"/>
  <c r="F135" i="3"/>
  <c r="H181" i="3" l="1"/>
  <c r="H187" i="3" s="1"/>
  <c r="G186" i="3"/>
  <c r="G181" i="3"/>
  <c r="G187" i="3" s="1"/>
  <c r="F227" i="3"/>
  <c r="E227" i="3" s="1"/>
  <c r="I141" i="3"/>
  <c r="I228" i="3" s="1"/>
  <c r="I229" i="3" s="1"/>
  <c r="F181" i="3"/>
  <c r="E189" i="3"/>
  <c r="E203" i="3"/>
  <c r="E214" i="3"/>
  <c r="F186" i="3"/>
  <c r="E186" i="3" s="1"/>
  <c r="E146" i="3"/>
  <c r="E142" i="3"/>
  <c r="E162" i="3"/>
  <c r="G141" i="3"/>
  <c r="G228" i="3" s="1"/>
  <c r="G229" i="3" s="1"/>
  <c r="E157" i="3"/>
  <c r="H141" i="3"/>
  <c r="H228" i="3" s="1"/>
  <c r="H229" i="3" s="1"/>
  <c r="E191" i="3"/>
  <c r="E135" i="3"/>
  <c r="F141" i="3"/>
  <c r="E213" i="3"/>
  <c r="C83" i="3"/>
  <c r="C82" i="3"/>
  <c r="C81" i="3"/>
  <c r="C80" i="3"/>
  <c r="C44" i="3"/>
  <c r="D87" i="3"/>
  <c r="D108" i="3" s="1"/>
  <c r="D83" i="3"/>
  <c r="D82" i="3"/>
  <c r="D81" i="3"/>
  <c r="D80" i="3"/>
  <c r="D44" i="3"/>
  <c r="D90" i="3"/>
  <c r="F187" i="3" l="1"/>
  <c r="E187" i="3" s="1"/>
  <c r="E181" i="3"/>
  <c r="C79" i="3"/>
  <c r="F228" i="3"/>
  <c r="E141" i="3"/>
  <c r="D79" i="3"/>
  <c r="F55" i="3"/>
  <c r="E91" i="3"/>
  <c r="E101" i="3"/>
  <c r="I87" i="3"/>
  <c r="H87" i="3"/>
  <c r="G87" i="3"/>
  <c r="F87" i="3"/>
  <c r="I98" i="3"/>
  <c r="H98" i="3"/>
  <c r="G98" i="3"/>
  <c r="I36" i="3"/>
  <c r="I44" i="3"/>
  <c r="I55" i="3"/>
  <c r="H36" i="3"/>
  <c r="H44" i="3"/>
  <c r="H55" i="3"/>
  <c r="G36" i="3"/>
  <c r="E36" i="3" s="1"/>
  <c r="G44" i="3"/>
  <c r="G55" i="3"/>
  <c r="F44" i="3"/>
  <c r="I28" i="3"/>
  <c r="I26" i="3" s="1"/>
  <c r="H28" i="3"/>
  <c r="H26" i="3" s="1"/>
  <c r="G28" i="3"/>
  <c r="G26" i="3" s="1"/>
  <c r="F28" i="3"/>
  <c r="F26" i="3" s="1"/>
  <c r="E59" i="3"/>
  <c r="E58" i="3"/>
  <c r="E57" i="3"/>
  <c r="E56" i="3"/>
  <c r="E34" i="3"/>
  <c r="I82" i="3"/>
  <c r="H82" i="3"/>
  <c r="G82" i="3"/>
  <c r="F82" i="3"/>
  <c r="E42" i="3"/>
  <c r="E41" i="3"/>
  <c r="E38" i="3"/>
  <c r="E45" i="3"/>
  <c r="E46" i="3"/>
  <c r="E47" i="3"/>
  <c r="E48" i="3"/>
  <c r="E49" i="3"/>
  <c r="E33" i="3"/>
  <c r="E31" i="3"/>
  <c r="E29" i="3"/>
  <c r="H115" i="3"/>
  <c r="G115" i="3"/>
  <c r="F115" i="3"/>
  <c r="H114" i="3"/>
  <c r="G114" i="3" s="1"/>
  <c r="F114" i="3" s="1"/>
  <c r="C60" i="3"/>
  <c r="C84" i="3" s="1"/>
  <c r="C90" i="3"/>
  <c r="C103" i="3"/>
  <c r="E107" i="3"/>
  <c r="E106" i="3"/>
  <c r="E105" i="3"/>
  <c r="E104" i="3"/>
  <c r="D103" i="3"/>
  <c r="E102" i="3"/>
  <c r="E100" i="3"/>
  <c r="E99" i="3"/>
  <c r="C98" i="3"/>
  <c r="C108" i="3" s="1"/>
  <c r="E96" i="3"/>
  <c r="E95" i="3"/>
  <c r="E93" i="3"/>
  <c r="E92" i="3"/>
  <c r="I90" i="3"/>
  <c r="H90" i="3"/>
  <c r="G90" i="3"/>
  <c r="F90" i="3"/>
  <c r="E88" i="3"/>
  <c r="I83" i="3"/>
  <c r="G83" i="3"/>
  <c r="F83" i="3"/>
  <c r="H81" i="3"/>
  <c r="F81" i="3"/>
  <c r="I80" i="3"/>
  <c r="G80" i="3"/>
  <c r="E77" i="3"/>
  <c r="E76" i="3"/>
  <c r="E75" i="3"/>
  <c r="E74" i="3"/>
  <c r="E73" i="3"/>
  <c r="E70" i="3"/>
  <c r="E68" i="3"/>
  <c r="E67" i="3"/>
  <c r="E66" i="3"/>
  <c r="E65" i="3"/>
  <c r="E64" i="3"/>
  <c r="E63" i="3"/>
  <c r="E62" i="3"/>
  <c r="E61" i="3"/>
  <c r="D60" i="3"/>
  <c r="D84" i="3" s="1"/>
  <c r="H83" i="3"/>
  <c r="E54" i="3"/>
  <c r="E53" i="3"/>
  <c r="E52" i="3"/>
  <c r="I81" i="3"/>
  <c r="G81" i="3"/>
  <c r="E51" i="3"/>
  <c r="H80" i="3"/>
  <c r="F80" i="3"/>
  <c r="E43" i="3"/>
  <c r="E40" i="3"/>
  <c r="E39" i="3"/>
  <c r="E37" i="3"/>
  <c r="E32" i="3"/>
  <c r="E30" i="3"/>
  <c r="E27" i="3"/>
  <c r="E50" i="3"/>
  <c r="F108" i="3" l="1"/>
  <c r="F84" i="3"/>
  <c r="C35" i="3"/>
  <c r="C85" i="3"/>
  <c r="D35" i="3"/>
  <c r="E55" i="3"/>
  <c r="E228" i="3"/>
  <c r="F229" i="3"/>
  <c r="E87" i="3"/>
  <c r="D109" i="3"/>
  <c r="D110" i="3" s="1"/>
  <c r="C109" i="3"/>
  <c r="C110" i="3" s="1"/>
  <c r="E60" i="3"/>
  <c r="D85" i="3"/>
  <c r="E83" i="3"/>
  <c r="E82" i="3"/>
  <c r="H108" i="3"/>
  <c r="I79" i="3"/>
  <c r="I84" i="3"/>
  <c r="E90" i="3"/>
  <c r="I35" i="3"/>
  <c r="E80" i="3"/>
  <c r="E81" i="3"/>
  <c r="G84" i="3"/>
  <c r="H84" i="3"/>
  <c r="F35" i="3"/>
  <c r="H79" i="3"/>
  <c r="H35" i="3"/>
  <c r="G79" i="3"/>
  <c r="E44" i="3"/>
  <c r="F79" i="3"/>
  <c r="G35" i="3"/>
  <c r="E28" i="3"/>
  <c r="I108" i="3"/>
  <c r="E98" i="3"/>
  <c r="E26" i="3"/>
  <c r="G108" i="3"/>
  <c r="E229" i="3" l="1"/>
  <c r="D229" i="3"/>
  <c r="I85" i="3"/>
  <c r="I109" i="3" s="1"/>
  <c r="I110" i="3" s="1"/>
  <c r="G85" i="3"/>
  <c r="G109" i="3" s="1"/>
  <c r="G110" i="3" s="1"/>
  <c r="H85" i="3"/>
  <c r="H109" i="3" s="1"/>
  <c r="H110" i="3" s="1"/>
  <c r="E35" i="3"/>
  <c r="E79" i="3"/>
  <c r="E84" i="3"/>
  <c r="F85" i="3"/>
  <c r="E108" i="3"/>
  <c r="F109" i="3" l="1"/>
  <c r="F110" i="3" s="1"/>
  <c r="E85" i="3"/>
  <c r="E109" i="3" l="1"/>
  <c r="E110" i="3" s="1"/>
</calcChain>
</file>

<file path=xl/sharedStrings.xml><?xml version="1.0" encoding="utf-8"?>
<sst xmlns="http://schemas.openxmlformats.org/spreadsheetml/2006/main" count="320" uniqueCount="181">
  <si>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</si>
  <si>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</si>
  <si>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</si>
  <si>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</si>
  <si>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</si>
  <si>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</si>
  <si>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</si>
  <si>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</si>
  <si>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</si>
  <si>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</si>
  <si>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</si>
  <si>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</si>
  <si>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</si>
  <si>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</si>
  <si>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</si>
  <si>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</si>
  <si>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</si>
  <si>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</si>
  <si>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</si>
  <si>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</si>
  <si>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</si>
  <si>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</si>
  <si>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</si>
  <si>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</si>
  <si>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</si>
  <si>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</si>
  <si>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</si>
  <si>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</si>
  <si>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</si>
  <si>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</si>
  <si>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</si>
  <si>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</si>
  <si>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</si>
  <si>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</si>
  <si>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</si>
  <si>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</si>
  <si>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</si>
  <si>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</si>
  <si>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</si>
  <si>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</si>
  <si>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медикаменти та перев’язувальні матеріали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</si>
  <si>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</si>
  <si>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</si>
  <si>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</si>
  <si>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водопостачання та водовідведення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</si>
  <si>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</si>
  <si>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</si>
  <si>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</si>
  <si>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</si>
  <si>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 по виконанню цільових програм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</si>
  <si>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</si>
  <si>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</si>
  <si>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</si>
  <si>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</si>
  <si>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</si>
  <si>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</si>
  <si>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</si>
  <si>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</si>
  <si>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</si>
  <si>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</si>
  <si>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</si>
  <si>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</si>
  <si>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</si>
  <si>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</si>
  <si>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</si>
  <si>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</si>
  <si>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</si>
  <si>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</si>
  <si>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</si>
  <si>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</si>
  <si>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Інші витрати від операційної діяльності (розшифрувати)</t>
  </si>
  <si>
    <t>ІІ. Елементи операційних витрат</t>
  </si>
  <si>
    <t>Матеріальні затрати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</si>
  <si>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</si>
  <si>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</si>
  <si>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</si>
  <si>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</si>
  <si>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</si>
  <si>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</si>
  <si>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</si>
  <si>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</si>
  <si>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</si>
  <si>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</si>
  <si>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</si>
  <si>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</si>
  <si>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</si>
  <si>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</si>
  <si>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</si>
  <si>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</si>
  <si>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</si>
  <si>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</si>
  <si>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</si>
  <si>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</si>
  <si>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</si>
  <si>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</si>
  <si>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</si>
  <si>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</si>
  <si>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</si>
  <si>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</si>
  <si>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</si>
  <si>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</si>
  <si>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</si>
  <si>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</si>
  <si>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</si>
  <si>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_________________________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</si>
  <si>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</si>
  <si>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</si>
  <si>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</si>
  <si>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тис.грн.</t>
  </si>
  <si>
    <t>Директор</t>
  </si>
  <si>
    <t xml:space="preserve">Сума коштів з місцевого бюджету передбачена на оплату комунальних платежів . </t>
  </si>
  <si>
    <t>-</t>
  </si>
  <si>
    <t>86.10</t>
  </si>
  <si>
    <t>м. Косів</t>
  </si>
  <si>
    <t>78601 Івано-Франківська область, м.Косів, провул. Шевченка, 27</t>
  </si>
  <si>
    <t>2-16-21</t>
  </si>
  <si>
    <t>Дохід за договорами НСЗУ</t>
  </si>
  <si>
    <t>Дохід від  платних послуг</t>
  </si>
  <si>
    <t>ремонт та запасні частини до транспортних засобів,шини</t>
  </si>
  <si>
    <t>Витрати на теплопостачання</t>
  </si>
  <si>
    <t>продукти харчування</t>
  </si>
  <si>
    <t>господарські товари та інвентар, будівельні та комп'ютерні товари</t>
  </si>
  <si>
    <t>М'який інвентар</t>
  </si>
  <si>
    <t>Канцелярські товари, бланки, папір друкарський</t>
  </si>
  <si>
    <t>Витрати на відрядження</t>
  </si>
  <si>
    <t>Витрати на пільгові пенсії</t>
  </si>
  <si>
    <t>Витрати на податки та інші видатки</t>
  </si>
  <si>
    <t>Витрати від платних послуг</t>
  </si>
  <si>
    <t>Комунальне некомерційне підприємство "Косівська центральна районна лікарня»</t>
  </si>
  <si>
    <t>Загальна медична практика</t>
  </si>
  <si>
    <t>рішенням Косівської міської ради</t>
  </si>
  <si>
    <t>Косівська міська рада</t>
  </si>
  <si>
    <t>Міський голова</t>
  </si>
  <si>
    <t>Витрати на обслуговування автомобілів(запчастини, акумулятори, колеса, шини)</t>
  </si>
  <si>
    <t>Програмне забезпечення, провірка лічильників; ремонт котлів та лічильників; ремонт автотранспорту; обов'язкове страхування водіїв та автотранспорту; заправка картриджів; послуги зв'язку та інтернету; перезарядка вогнегасників; поточний ремонт приміщень тощо.</t>
  </si>
  <si>
    <t>Дезрозчини, вироби медичного призначення, лаборреактиви, медикаменти, медичні матеріали, медичне обладнання  тощо</t>
  </si>
  <si>
    <t xml:space="preserve"> Меблі, будівельні матеріали, комп'ютерне обладнання, миючі засоби,господарські товари, комплектуючі носії,  тощо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</si>
  <si>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</si>
  <si>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</si>
  <si>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</si>
  <si>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Розділ 1 .ПЕРВИННА МЕДИЧНА ДОПОМОГА</t>
  </si>
  <si>
    <t>Діяльність лікарняних закладів</t>
  </si>
  <si>
    <t>Середньооблікова кількість штатних працівників в еквіваленті повної  зайнятості</t>
  </si>
  <si>
    <t>Дохід з місцевого бюджету цільового фінансування на оплату комунальних послуг та енергоносіїв, товарів, робіт та послуг, інші видатки</t>
  </si>
  <si>
    <t>Дохід за договорами НСЗУ( вторинка)</t>
  </si>
  <si>
    <t>Дезінфекційні середники, розхідні матеріали; медикаменти, медичні матеріали, діагностичне приладдя</t>
  </si>
  <si>
    <t>господарські товари та інвентар, будівельні та комп'ютерні товари,ремонт та запасні частини до транспортних засобів,шини,м'який інвентар,канцелярські товари, витрати на паливо-мастильні матеріали,бланки, папір друкарський,</t>
  </si>
  <si>
    <t xml:space="preserve">
- Збирання та вивіз біологічних відходів
- Викачка нечистот 
-Повірка лічильників 
- Ремонт котлів та лічильників
- Обстеження та ремонт  обладнання 
- Ремонт автотранспорту
- Обов'язкове страхування водіїв та автотранспорту
- Метрологічні роботи
- Проведення бак досліджень
- Заправка картриджів
- Техобслуговування ліфтів
- Послуги зв’язку та інтернету
- Послуги системи безпеки та охорони 
- Техобслуговування рентгенобладнання
- Поховання біохімічних відходів
- Перезарядка вогнегасників
- Послуги по супроводу та обслуговуванню програм
- Поточний ремонт приміщень
- Послуги по навчанню персоналу
-  Техогляд автотранспорту                                            - Оренда кисневої системи</t>
  </si>
  <si>
    <t>надходження від платних послуг</t>
  </si>
  <si>
    <t>надходження благодійної допомоги в грошовій формі</t>
  </si>
  <si>
    <t>надходження з бюджету розвитку</t>
  </si>
  <si>
    <t xml:space="preserve"> Інші витрати (витрати від платних послуг,від благодійної допомоги в грошовій формі,від благодійної допомоги в натуральній формі)</t>
  </si>
  <si>
    <t>оплата послуг</t>
  </si>
  <si>
    <t>витрати на податки та інші видатки</t>
  </si>
  <si>
    <t>придбання обладнання</t>
  </si>
  <si>
    <t>капітальний ремонт інших об'єктів</t>
  </si>
  <si>
    <t>Розділ 2 .ВТОРИННА (СПЕЦІАЛІЗОВАНА) МЕДИЧНА ДОПОМОГА</t>
  </si>
  <si>
    <t>Відшкодування вартості медикаментів по безкоштовних рецептах,</t>
  </si>
  <si>
    <t>сума коштів, передбачена в місцевому бюджеті   на оплату  комунальних  послуг та енергоносіїв</t>
  </si>
  <si>
    <t>Цільова програма "Здоров'я громади на 2023-2025 роки"</t>
  </si>
  <si>
    <t>Коаліція " За вакцинацію"</t>
  </si>
  <si>
    <t>Витрати на оплату інших енергоносіїв</t>
  </si>
  <si>
    <t>Фазан Іван Васильович</t>
  </si>
  <si>
    <t>Дохід за договорами НСЗУ (туберкульоз)</t>
  </si>
  <si>
    <t>Інші надходження</t>
  </si>
  <si>
    <t xml:space="preserve"> Нерозподілений залишок на рахунку станом на 01.01.2024р.</t>
  </si>
  <si>
    <t>_____________  Віта ДОВБЕНЧУК</t>
  </si>
  <si>
    <t>Юрій ПЛОСКОНОС</t>
  </si>
  <si>
    <t>Іван ФАЗАН</t>
  </si>
  <si>
    <t>Дослідження і розробки, окремі заходи розвитку по реалізації державних (регіональних) програм</t>
  </si>
  <si>
    <t>надходження з центру зайнятості</t>
  </si>
  <si>
    <t xml:space="preserve">ЗВІТ ПРО ВИКОНАННЯ ФІНАНСОВОГО  ПЛАНУ  ПІДПРИЄМСТВА ЗА ІІ КВАРТАЛ 2025 РОКУ </t>
  </si>
  <si>
    <t xml:space="preserve"> Миючі засоби,господарські товари, комплектуючі носії ,паливо-мастильні матеріали, запасні частини, в т.ч. видатки місцевого бюджету 141,4 тис.грн. на придбання матеріалів для ремонту  відділення амбулаторної реабілітації</t>
  </si>
  <si>
    <t xml:space="preserve"> Нерозподілений залишок на рахунку станом на 01.01.2025р.</t>
  </si>
  <si>
    <t>сума коштів, передбачена в місцевому бюджеті на медикаменти для військових -35,06 тис.грн., та матеріали для ремонту відділення амбулаторної реабілітації -141,43 тис.грн.</t>
  </si>
  <si>
    <t>Невикористаний залишок коштів на 01.01.2025 р.</t>
  </si>
  <si>
    <t>Ноутбуки</t>
  </si>
  <si>
    <t>від 29.08.2025</t>
  </si>
  <si>
    <t>№ 2975-55\2025</t>
  </si>
  <si>
    <t xml:space="preserve">Секретар ради                                         </t>
  </si>
  <si>
    <t>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</si>
</sst>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1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top" wrapText="1" shrinkToFit="1"/>
    </xf>
    <xf numFmtId="2" fontId="5" fillId="0" borderId="3" xfId="0" applyNumberFormat="1" applyFont="1" applyFill="1" applyBorder="1" applyAlignment="1">
      <alignment horizontal="left" vertical="top" wrapText="1" shrinkToFit="1"/>
    </xf>
    <xf numFmtId="166" fontId="1" fillId="0" borderId="3" xfId="0" applyNumberFormat="1" applyFont="1" applyFill="1" applyBorder="1" applyAlignment="1">
      <alignment horizontal="righ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top" wrapText="1" shrinkToFit="1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67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68" fontId="1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9" fontId="1" fillId="0" borderId="3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2" fontId="5" fillId="0" borderId="3" xfId="0" applyNumberFormat="1" applyFont="1" applyFill="1" applyBorder="1" applyAlignment="1">
      <alignment horizontal="left" vertical="center" wrapText="1" shrinkToFit="1"/>
    </xf>
    <xf numFmtId="49" fontId="5" fillId="2" borderId="3" xfId="0" applyNumberFormat="1" applyFont="1" applyFill="1" applyBorder="1" applyAlignment="1">
      <alignment horizontal="center" vertical="center" wrapText="1" shrinkToFit="1"/>
    </xf>
    <xf numFmtId="165" fontId="1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 wrapText="1"/>
    </xf>
    <xf numFmtId="165" fontId="8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vertical="center" wrapText="1"/>
    </xf>
    <xf numFmtId="49" fontId="5" fillId="4" borderId="3" xfId="0" applyNumberFormat="1" applyFont="1" applyFill="1" applyBorder="1" applyAlignment="1">
      <alignment horizontal="center" vertical="center" wrapText="1" shrinkToFit="1"/>
    </xf>
    <xf numFmtId="2" fontId="10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7" fontId="1" fillId="0" borderId="3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vertical="center" wrapText="1"/>
    </xf>
    <xf numFmtId="165" fontId="7" fillId="3" borderId="3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166" fontId="1" fillId="3" borderId="3" xfId="0" applyNumberFormat="1" applyFont="1" applyFill="1" applyBorder="1" applyAlignment="1">
      <alignment horizontal="right" vertical="center" wrapText="1"/>
    </xf>
    <xf numFmtId="167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2" fontId="9" fillId="5" borderId="3" xfId="0" applyNumberFormat="1" applyFont="1" applyFill="1" applyBorder="1" applyAlignment="1">
      <alignment horizontal="center" vertical="center" wrapText="1"/>
    </xf>
    <xf numFmtId="2" fontId="10" fillId="5" borderId="3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167" fontId="3" fillId="5" borderId="3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66" fontId="1" fillId="3" borderId="0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 shrinkToFit="1"/>
    </xf>
    <xf numFmtId="0" fontId="1" fillId="3" borderId="0" xfId="0" applyFont="1" applyFill="1" applyAlignment="1">
      <alignment vertical="center"/>
    </xf>
    <xf numFmtId="166" fontId="3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166" fontId="1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3" xfId="0" quotePrefix="1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 wrapText="1"/>
    </xf>
    <xf numFmtId="4" fontId="1" fillId="5" borderId="3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5" fillId="3" borderId="3" xfId="0" applyNumberFormat="1" applyFont="1" applyFill="1" applyBorder="1" applyAlignment="1">
      <alignment horizontal="left" vertical="top" wrapText="1" shrinkToFit="1"/>
    </xf>
    <xf numFmtId="164" fontId="1" fillId="5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J324"/>
  <sheetViews>
    <sheetView tabSelected="1" zoomScale="80" zoomScaleNormal="80" zoomScaleSheetLayoutView="40" workbookViewId="0">
      <selection activeCell="H240" sqref="H240"/>
    </sheetView>
  </sheetViews>
  <sheetFormatPr defaultColWidth="9.140625" defaultRowHeight="18.75" x14ac:dyDescent="0.2"/>
  <cols>
    <col min="1" max="1" width="54.140625" style="1" customWidth="1"/>
    <col min="2" max="2" width="8.5703125" style="2" customWidth="1"/>
    <col min="3" max="3" width="14.85546875" style="2" customWidth="1"/>
    <col min="4" max="4" width="14" style="2" customWidth="1"/>
    <col min="5" max="5" width="14.140625" style="77" customWidth="1"/>
    <col min="6" max="6" width="14" style="1" customWidth="1"/>
    <col min="7" max="7" width="14.42578125" style="1" customWidth="1"/>
    <col min="8" max="8" width="16.5703125" style="1" customWidth="1"/>
    <col min="9" max="9" width="17" style="1" customWidth="1"/>
    <col min="10" max="10" width="52.28515625" style="50" customWidth="1"/>
    <col min="11" max="16384" width="9.140625" style="1"/>
  </cols>
  <sheetData>
    <row r="1" spans="1:9" x14ac:dyDescent="0.2">
      <c r="A1" s="62" t="s">
        <v>137</v>
      </c>
      <c r="C1" s="1"/>
      <c r="H1" s="124" t="s">
        <v>0</v>
      </c>
      <c r="I1" s="124"/>
    </row>
    <row r="2" spans="1:9" x14ac:dyDescent="0.2">
      <c r="A2" s="62" t="s">
        <v>138</v>
      </c>
      <c r="H2" s="3" t="s">
        <v>130</v>
      </c>
      <c r="I2" s="3"/>
    </row>
    <row r="3" spans="1:9" x14ac:dyDescent="0.2">
      <c r="A3" s="62" t="s">
        <v>139</v>
      </c>
      <c r="H3" s="4" t="s">
        <v>177</v>
      </c>
      <c r="I3" s="4" t="s">
        <v>178</v>
      </c>
    </row>
    <row r="4" spans="1:9" x14ac:dyDescent="0.2">
      <c r="A4" s="62" t="s">
        <v>166</v>
      </c>
      <c r="H4" s="4" t="s">
        <v>132</v>
      </c>
      <c r="I4" s="4"/>
    </row>
    <row r="5" spans="1:9" ht="33" customHeight="1" x14ac:dyDescent="0.2">
      <c r="A5" s="59"/>
      <c r="H5" s="1" t="s">
        <v>167</v>
      </c>
      <c r="I5" s="57"/>
    </row>
    <row r="6" spans="1:9" ht="33" customHeight="1" x14ac:dyDescent="0.2">
      <c r="A6" s="133" t="s">
        <v>171</v>
      </c>
      <c r="B6" s="133"/>
      <c r="C6" s="133"/>
      <c r="D6" s="133"/>
      <c r="E6" s="133"/>
      <c r="F6" s="133"/>
      <c r="G6" s="133"/>
      <c r="H6" s="133"/>
      <c r="I6" s="133"/>
    </row>
    <row r="7" spans="1:9" ht="33" customHeight="1" x14ac:dyDescent="0.2">
      <c r="A7" s="133" t="s">
        <v>140</v>
      </c>
      <c r="B7" s="133"/>
      <c r="C7" s="133"/>
      <c r="D7" s="133"/>
      <c r="E7" s="133"/>
      <c r="F7" s="133"/>
      <c r="G7" s="133"/>
      <c r="H7" s="133"/>
      <c r="I7" s="133"/>
    </row>
    <row r="8" spans="1:9" ht="78.75" customHeight="1" x14ac:dyDescent="0.2">
      <c r="A8" s="7" t="s">
        <v>1</v>
      </c>
      <c r="B8" s="130" t="s">
        <v>128</v>
      </c>
      <c r="C8" s="130"/>
      <c r="D8" s="130"/>
      <c r="E8" s="130"/>
      <c r="F8" s="130"/>
      <c r="G8" s="8"/>
      <c r="H8" s="5" t="s">
        <v>2</v>
      </c>
      <c r="I8" s="6">
        <v>1993546</v>
      </c>
    </row>
    <row r="9" spans="1:9" x14ac:dyDescent="0.2">
      <c r="A9" s="7" t="s">
        <v>3</v>
      </c>
      <c r="B9" s="130" t="s">
        <v>4</v>
      </c>
      <c r="C9" s="130"/>
      <c r="D9" s="130"/>
      <c r="E9" s="130"/>
      <c r="F9" s="4"/>
      <c r="G9" s="9"/>
      <c r="H9" s="5" t="s">
        <v>5</v>
      </c>
      <c r="I9" s="6"/>
    </row>
    <row r="10" spans="1:9" x14ac:dyDescent="0.2">
      <c r="A10" s="7" t="s">
        <v>6</v>
      </c>
      <c r="B10" s="130" t="s">
        <v>113</v>
      </c>
      <c r="C10" s="130"/>
      <c r="D10" s="130"/>
      <c r="E10" s="130"/>
      <c r="F10" s="4"/>
      <c r="G10" s="9"/>
      <c r="H10" s="5" t="s">
        <v>7</v>
      </c>
      <c r="I10" s="6"/>
    </row>
    <row r="11" spans="1:9" ht="36.75" customHeight="1" x14ac:dyDescent="0.2">
      <c r="A11" s="7" t="s">
        <v>8</v>
      </c>
      <c r="B11" s="130" t="s">
        <v>131</v>
      </c>
      <c r="C11" s="130"/>
      <c r="D11" s="130"/>
      <c r="E11" s="130"/>
      <c r="F11" s="130"/>
      <c r="G11" s="8"/>
      <c r="H11" s="5" t="s">
        <v>9</v>
      </c>
      <c r="I11" s="6"/>
    </row>
    <row r="12" spans="1:9" x14ac:dyDescent="0.2">
      <c r="A12" s="7" t="s">
        <v>10</v>
      </c>
      <c r="B12" s="130" t="s">
        <v>11</v>
      </c>
      <c r="C12" s="130"/>
      <c r="D12" s="130"/>
      <c r="E12" s="130"/>
      <c r="F12" s="10"/>
      <c r="G12" s="8"/>
      <c r="H12" s="5" t="s">
        <v>12</v>
      </c>
      <c r="I12" s="6"/>
    </row>
    <row r="13" spans="1:9" x14ac:dyDescent="0.2">
      <c r="A13" s="7" t="s">
        <v>13</v>
      </c>
      <c r="B13" s="130" t="s">
        <v>129</v>
      </c>
      <c r="C13" s="130"/>
      <c r="D13" s="130"/>
      <c r="E13" s="130"/>
      <c r="F13" s="10"/>
      <c r="G13" s="11"/>
      <c r="H13" s="12" t="s">
        <v>14</v>
      </c>
      <c r="I13" s="6" t="s">
        <v>112</v>
      </c>
    </row>
    <row r="14" spans="1:9" ht="18.75" customHeight="1" x14ac:dyDescent="0.2">
      <c r="A14" s="7" t="s">
        <v>15</v>
      </c>
      <c r="B14" s="130" t="s">
        <v>108</v>
      </c>
      <c r="C14" s="130"/>
      <c r="D14" s="130"/>
      <c r="E14" s="130"/>
      <c r="F14" s="130"/>
      <c r="G14" s="134"/>
      <c r="H14" s="135"/>
      <c r="I14" s="13"/>
    </row>
    <row r="15" spans="1:9" ht="18.75" customHeight="1" x14ac:dyDescent="0.2">
      <c r="A15" s="7" t="s">
        <v>16</v>
      </c>
      <c r="B15" s="130" t="s">
        <v>17</v>
      </c>
      <c r="C15" s="130"/>
      <c r="D15" s="130"/>
      <c r="E15" s="130"/>
      <c r="F15" s="130"/>
      <c r="G15" s="134"/>
      <c r="H15" s="135"/>
      <c r="I15" s="14"/>
    </row>
    <row r="16" spans="1:9" ht="37.5" x14ac:dyDescent="0.2">
      <c r="A16" s="7" t="s">
        <v>142</v>
      </c>
      <c r="B16" s="129">
        <v>71</v>
      </c>
      <c r="C16" s="129"/>
      <c r="D16" s="129"/>
      <c r="E16" s="129"/>
      <c r="F16" s="10"/>
      <c r="G16" s="10"/>
      <c r="H16" s="10"/>
      <c r="I16" s="8"/>
    </row>
    <row r="17" spans="1:10" ht="41.25" customHeight="1" x14ac:dyDescent="0.2">
      <c r="A17" s="7" t="s">
        <v>18</v>
      </c>
      <c r="B17" s="129" t="s">
        <v>114</v>
      </c>
      <c r="C17" s="129"/>
      <c r="D17" s="129"/>
      <c r="E17" s="129"/>
      <c r="F17" s="129"/>
      <c r="G17" s="4"/>
      <c r="H17" s="4"/>
      <c r="I17" s="9"/>
    </row>
    <row r="18" spans="1:10" x14ac:dyDescent="0.2">
      <c r="A18" s="7" t="s">
        <v>19</v>
      </c>
      <c r="B18" s="129" t="s">
        <v>115</v>
      </c>
      <c r="C18" s="129"/>
      <c r="D18" s="129"/>
      <c r="E18" s="129"/>
      <c r="F18" s="10"/>
      <c r="G18" s="10"/>
      <c r="H18" s="10"/>
      <c r="I18" s="8"/>
    </row>
    <row r="19" spans="1:10" x14ac:dyDescent="0.2">
      <c r="A19" s="7" t="s">
        <v>20</v>
      </c>
      <c r="B19" s="129" t="s">
        <v>162</v>
      </c>
      <c r="C19" s="129"/>
      <c r="D19" s="129"/>
      <c r="E19" s="129"/>
      <c r="F19" s="4"/>
      <c r="G19" s="4"/>
      <c r="H19" s="4"/>
      <c r="I19" s="9"/>
    </row>
    <row r="20" spans="1:10" ht="18" customHeight="1" x14ac:dyDescent="0.2">
      <c r="A20" s="15"/>
      <c r="B20" s="16"/>
      <c r="C20" s="15"/>
      <c r="D20" s="15"/>
      <c r="E20" s="78"/>
      <c r="F20" s="15"/>
      <c r="G20" s="15"/>
      <c r="H20" s="15"/>
      <c r="I20" s="15" t="s">
        <v>21</v>
      </c>
    </row>
    <row r="21" spans="1:10" ht="36" customHeight="1" x14ac:dyDescent="0.2">
      <c r="A21" s="126" t="s">
        <v>22</v>
      </c>
      <c r="B21" s="127" t="s">
        <v>23</v>
      </c>
      <c r="C21" s="127" t="s">
        <v>24</v>
      </c>
      <c r="D21" s="127" t="s">
        <v>25</v>
      </c>
      <c r="E21" s="128" t="s">
        <v>26</v>
      </c>
      <c r="F21" s="127" t="s">
        <v>27</v>
      </c>
      <c r="G21" s="127"/>
      <c r="H21" s="127"/>
      <c r="I21" s="127"/>
      <c r="J21" s="125" t="s">
        <v>28</v>
      </c>
    </row>
    <row r="22" spans="1:10" ht="61.5" customHeight="1" x14ac:dyDescent="0.2">
      <c r="A22" s="126"/>
      <c r="B22" s="127"/>
      <c r="C22" s="127"/>
      <c r="D22" s="127"/>
      <c r="E22" s="128"/>
      <c r="F22" s="17" t="s">
        <v>29</v>
      </c>
      <c r="G22" s="17" t="s">
        <v>30</v>
      </c>
      <c r="H22" s="17" t="s">
        <v>31</v>
      </c>
      <c r="I22" s="17" t="s">
        <v>32</v>
      </c>
      <c r="J22" s="125"/>
    </row>
    <row r="23" spans="1:10" ht="18" customHeight="1" x14ac:dyDescent="0.2">
      <c r="A23" s="6">
        <v>1</v>
      </c>
      <c r="B23" s="13">
        <v>2</v>
      </c>
      <c r="C23" s="13">
        <v>3</v>
      </c>
      <c r="D23" s="13">
        <v>4</v>
      </c>
      <c r="E23" s="79">
        <v>5</v>
      </c>
      <c r="F23" s="13">
        <v>6</v>
      </c>
      <c r="G23" s="13">
        <v>7</v>
      </c>
      <c r="H23" s="13">
        <v>8</v>
      </c>
      <c r="I23" s="13">
        <v>9</v>
      </c>
      <c r="J23" s="51">
        <v>10</v>
      </c>
    </row>
    <row r="24" spans="1:10" ht="18" customHeight="1" x14ac:dyDescent="0.2">
      <c r="A24" s="120" t="s">
        <v>33</v>
      </c>
      <c r="B24" s="120"/>
      <c r="C24" s="120"/>
      <c r="D24" s="120"/>
      <c r="E24" s="120"/>
      <c r="F24" s="120"/>
      <c r="G24" s="120"/>
      <c r="H24" s="120"/>
      <c r="I24" s="120"/>
      <c r="J24" s="51"/>
    </row>
    <row r="25" spans="1:10" s="18" customFormat="1" ht="20.100000000000001" customHeight="1" x14ac:dyDescent="0.2">
      <c r="A25" s="120" t="s">
        <v>34</v>
      </c>
      <c r="B25" s="120"/>
      <c r="C25" s="120"/>
      <c r="D25" s="120"/>
      <c r="E25" s="120"/>
      <c r="F25" s="120"/>
      <c r="G25" s="120"/>
      <c r="H25" s="120"/>
      <c r="I25" s="120"/>
      <c r="J25" s="120"/>
    </row>
    <row r="26" spans="1:10" s="18" customFormat="1" ht="98.25" customHeight="1" x14ac:dyDescent="0.2">
      <c r="A26" s="19" t="s">
        <v>35</v>
      </c>
      <c r="B26" s="20">
        <v>100</v>
      </c>
      <c r="C26" s="80">
        <f>C27+C32+C33+C28+C31</f>
        <v>14411.699999999999</v>
      </c>
      <c r="D26" s="80">
        <f>D27+D32+D33+D28+D31</f>
        <v>15241.8</v>
      </c>
      <c r="E26" s="80">
        <f>F26+G26+H26+I26</f>
        <v>15107.900000000001</v>
      </c>
      <c r="F26" s="48">
        <f>F27+F28+F31+F32+F33</f>
        <v>7302.1</v>
      </c>
      <c r="G26" s="48">
        <f>G27+G28+G31+G32+G33+G34</f>
        <v>7805.8</v>
      </c>
      <c r="H26" s="48">
        <f>H27+H28+H31+H32+H33+H34</f>
        <v>0</v>
      </c>
      <c r="I26" s="48">
        <f>I27+I28+I31+I32+I33+I34</f>
        <v>0</v>
      </c>
      <c r="J26" s="52"/>
    </row>
    <row r="27" spans="1:10" s="18" customFormat="1" ht="75" x14ac:dyDescent="0.2">
      <c r="A27" s="19" t="s">
        <v>36</v>
      </c>
      <c r="B27" s="20">
        <v>110</v>
      </c>
      <c r="C27" s="58">
        <v>277.8</v>
      </c>
      <c r="D27" s="80">
        <v>446.5</v>
      </c>
      <c r="E27" s="80">
        <f>F27+G27+H27+I27</f>
        <v>352</v>
      </c>
      <c r="F27" s="22">
        <v>211.8</v>
      </c>
      <c r="G27" s="22">
        <v>140.19999999999999</v>
      </c>
      <c r="H27" s="22"/>
      <c r="I27" s="22"/>
      <c r="J27" s="30" t="s">
        <v>110</v>
      </c>
    </row>
    <row r="28" spans="1:10" s="18" customFormat="1" ht="37.5" x14ac:dyDescent="0.2">
      <c r="A28" s="19" t="s">
        <v>37</v>
      </c>
      <c r="B28" s="20">
        <v>120</v>
      </c>
      <c r="C28" s="58">
        <v>226.8</v>
      </c>
      <c r="D28" s="61">
        <f>D29</f>
        <v>448</v>
      </c>
      <c r="E28" s="80">
        <f>SUM(F28:I28)</f>
        <v>408.6</v>
      </c>
      <c r="F28" s="22">
        <f>F29+F30</f>
        <v>134.5</v>
      </c>
      <c r="G28" s="22">
        <f>G29+G30</f>
        <v>274.10000000000002</v>
      </c>
      <c r="H28" s="22">
        <f>H29+H30</f>
        <v>0</v>
      </c>
      <c r="I28" s="22">
        <f>I29+I30</f>
        <v>0</v>
      </c>
      <c r="J28" s="30" t="s">
        <v>157</v>
      </c>
    </row>
    <row r="29" spans="1:10" s="18" customFormat="1" ht="36.75" customHeight="1" x14ac:dyDescent="0.2">
      <c r="A29" s="23" t="s">
        <v>159</v>
      </c>
      <c r="B29" s="24">
        <v>121</v>
      </c>
      <c r="C29" s="58">
        <v>226</v>
      </c>
      <c r="D29" s="61">
        <v>448</v>
      </c>
      <c r="E29" s="61">
        <f>F29+G29+H29+I29</f>
        <v>408.6</v>
      </c>
      <c r="F29" s="22">
        <v>134.5</v>
      </c>
      <c r="G29" s="22">
        <v>274.10000000000002</v>
      </c>
      <c r="H29" s="22"/>
      <c r="I29" s="22"/>
      <c r="J29" s="30"/>
    </row>
    <row r="30" spans="1:10" s="18" customFormat="1" ht="17.25" customHeight="1" x14ac:dyDescent="0.2">
      <c r="A30" s="23"/>
      <c r="B30" s="24">
        <v>122</v>
      </c>
      <c r="C30" s="58"/>
      <c r="D30" s="61"/>
      <c r="E30" s="61">
        <f t="shared" ref="E30:E34" si="0">SUM(F30:I30)</f>
        <v>0</v>
      </c>
      <c r="F30" s="22"/>
      <c r="G30" s="22"/>
      <c r="H30" s="22"/>
      <c r="I30" s="22"/>
      <c r="J30" s="30"/>
    </row>
    <row r="31" spans="1:10" s="18" customFormat="1" ht="29.25" customHeight="1" x14ac:dyDescent="0.2">
      <c r="A31" s="19" t="s">
        <v>163</v>
      </c>
      <c r="B31" s="24">
        <v>123</v>
      </c>
      <c r="C31" s="58"/>
      <c r="D31" s="61"/>
      <c r="E31" s="80">
        <f t="shared" si="0"/>
        <v>0</v>
      </c>
      <c r="F31" s="22"/>
      <c r="G31" s="22"/>
      <c r="H31" s="22"/>
      <c r="I31" s="22"/>
      <c r="J31" s="30"/>
    </row>
    <row r="32" spans="1:10" s="18" customFormat="1" x14ac:dyDescent="0.2">
      <c r="A32" s="19" t="s">
        <v>160</v>
      </c>
      <c r="B32" s="24">
        <v>124</v>
      </c>
      <c r="C32" s="58"/>
      <c r="D32" s="107"/>
      <c r="E32" s="80">
        <f t="shared" si="0"/>
        <v>0</v>
      </c>
      <c r="F32" s="22"/>
      <c r="G32" s="22"/>
      <c r="H32" s="22"/>
      <c r="I32" s="22"/>
      <c r="J32" s="51"/>
    </row>
    <row r="33" spans="1:10" s="18" customFormat="1" x14ac:dyDescent="0.2">
      <c r="A33" s="19" t="s">
        <v>116</v>
      </c>
      <c r="B33" s="24">
        <v>125</v>
      </c>
      <c r="C33" s="58">
        <v>13907.1</v>
      </c>
      <c r="D33" s="107">
        <v>14347.3</v>
      </c>
      <c r="E33" s="80">
        <f t="shared" si="0"/>
        <v>14347.3</v>
      </c>
      <c r="F33" s="22">
        <v>6955.8</v>
      </c>
      <c r="G33" s="22">
        <v>7391.5</v>
      </c>
      <c r="H33" s="22"/>
      <c r="I33" s="22"/>
      <c r="J33" s="51"/>
    </row>
    <row r="34" spans="1:10" s="18" customFormat="1" x14ac:dyDescent="0.2">
      <c r="A34" s="19" t="s">
        <v>117</v>
      </c>
      <c r="B34" s="24">
        <v>126</v>
      </c>
      <c r="C34" s="21"/>
      <c r="D34" s="87"/>
      <c r="E34" s="80">
        <f t="shared" si="0"/>
        <v>0</v>
      </c>
      <c r="F34" s="22"/>
      <c r="G34" s="22"/>
      <c r="H34" s="22"/>
      <c r="I34" s="22"/>
      <c r="J34" s="51"/>
    </row>
    <row r="35" spans="1:10" s="77" customFormat="1" ht="45.75" customHeight="1" x14ac:dyDescent="0.2">
      <c r="A35" s="100" t="s">
        <v>38</v>
      </c>
      <c r="B35" s="101">
        <v>130</v>
      </c>
      <c r="C35" s="80">
        <f>C36+C44+C50+C51+C53+C54+C55+C60</f>
        <v>14033.1</v>
      </c>
      <c r="D35" s="80">
        <f>D36+D44+D50+D51+D53+D54+D55+D60</f>
        <v>14979.099999999999</v>
      </c>
      <c r="E35" s="80">
        <f>SUM(F35:I35)</f>
        <v>13918.599999999999</v>
      </c>
      <c r="F35" s="80">
        <f>F36+F44+F50+F51+F53+F54+F55+F60</f>
        <v>6418.3</v>
      </c>
      <c r="G35" s="80">
        <f>G36+G44+G50+G51+G53+G54+G55+G60</f>
        <v>7500.2999999999993</v>
      </c>
      <c r="H35" s="80">
        <f>H36+H44+H50+H51+H53+H54+H55+H60</f>
        <v>0</v>
      </c>
      <c r="I35" s="80">
        <f>I36+I44+I50+I51+I53+I54+I55+I60</f>
        <v>0</v>
      </c>
      <c r="J35" s="102"/>
    </row>
    <row r="36" spans="1:10" s="103" customFormat="1" ht="41.25" customHeight="1" x14ac:dyDescent="0.2">
      <c r="A36" s="100" t="s">
        <v>39</v>
      </c>
      <c r="B36" s="79">
        <v>140</v>
      </c>
      <c r="C36" s="80">
        <f>C37+C39+C40+C42+C43+C41</f>
        <v>1689.0000000000002</v>
      </c>
      <c r="D36" s="80">
        <f>D37+D39+D40+D42+D43+D41</f>
        <v>984.6</v>
      </c>
      <c r="E36" s="80">
        <f>SUM(F36:I36)</f>
        <v>786.40000000000009</v>
      </c>
      <c r="F36" s="80">
        <f>SUM(F37:F43)</f>
        <v>511.40000000000003</v>
      </c>
      <c r="G36" s="80">
        <f>SUM(G37:G43)</f>
        <v>275</v>
      </c>
      <c r="H36" s="80">
        <f>SUM(H37:H43)</f>
        <v>0</v>
      </c>
      <c r="I36" s="80">
        <f>SUM(I37:I43)</f>
        <v>0</v>
      </c>
      <c r="J36" s="102"/>
    </row>
    <row r="37" spans="1:10" s="25" customFormat="1" ht="51" customHeight="1" x14ac:dyDescent="0.2">
      <c r="A37" s="23" t="s">
        <v>40</v>
      </c>
      <c r="B37" s="26">
        <v>141</v>
      </c>
      <c r="C37" s="22">
        <v>1324.9</v>
      </c>
      <c r="D37" s="61">
        <v>640.20000000000005</v>
      </c>
      <c r="E37" s="61">
        <f t="shared" ref="E37:E43" si="1">F37+G37+H37+I37</f>
        <v>591.79999999999995</v>
      </c>
      <c r="F37" s="22">
        <v>348.2</v>
      </c>
      <c r="G37" s="22">
        <v>243.6</v>
      </c>
      <c r="H37" s="22"/>
      <c r="I37" s="22"/>
      <c r="J37" s="28" t="s">
        <v>135</v>
      </c>
    </row>
    <row r="38" spans="1:10" s="25" customFormat="1" ht="51" customHeight="1" x14ac:dyDescent="0.2">
      <c r="A38" s="23" t="s">
        <v>120</v>
      </c>
      <c r="B38" s="26">
        <v>142</v>
      </c>
      <c r="C38" s="22"/>
      <c r="D38" s="61"/>
      <c r="E38" s="61">
        <f t="shared" si="1"/>
        <v>0</v>
      </c>
      <c r="F38" s="22"/>
      <c r="G38" s="22"/>
      <c r="H38" s="22"/>
      <c r="I38" s="22"/>
      <c r="J38" s="28"/>
    </row>
    <row r="39" spans="1:10" s="25" customFormat="1" ht="45.75" customHeight="1" x14ac:dyDescent="0.2">
      <c r="A39" s="23" t="s">
        <v>118</v>
      </c>
      <c r="B39" s="26">
        <v>143</v>
      </c>
      <c r="C39" s="58">
        <v>12.8</v>
      </c>
      <c r="D39" s="61">
        <v>20</v>
      </c>
      <c r="E39" s="81">
        <f t="shared" si="1"/>
        <v>16.5</v>
      </c>
      <c r="F39" s="61">
        <v>10</v>
      </c>
      <c r="G39" s="61">
        <v>6.5</v>
      </c>
      <c r="H39" s="61"/>
      <c r="I39" s="61"/>
      <c r="J39" s="30" t="s">
        <v>133</v>
      </c>
    </row>
    <row r="40" spans="1:10" s="25" customFormat="1" ht="46.5" customHeight="1" x14ac:dyDescent="0.2">
      <c r="A40" s="23" t="s">
        <v>121</v>
      </c>
      <c r="B40" s="26">
        <v>144</v>
      </c>
      <c r="C40" s="58">
        <v>173.7</v>
      </c>
      <c r="D40" s="61">
        <v>130</v>
      </c>
      <c r="E40" s="61">
        <f t="shared" si="1"/>
        <v>67.900000000000006</v>
      </c>
      <c r="F40" s="61">
        <v>67.900000000000006</v>
      </c>
      <c r="G40" s="61"/>
      <c r="H40" s="61"/>
      <c r="I40" s="61"/>
      <c r="J40" s="27" t="s">
        <v>136</v>
      </c>
    </row>
    <row r="41" spans="1:10" s="25" customFormat="1" ht="34.5" customHeight="1" x14ac:dyDescent="0.2">
      <c r="A41" s="23" t="s">
        <v>122</v>
      </c>
      <c r="B41" s="26">
        <v>145</v>
      </c>
      <c r="C41" s="58"/>
      <c r="D41" s="61"/>
      <c r="E41" s="61">
        <f t="shared" si="1"/>
        <v>0</v>
      </c>
      <c r="F41" s="61">
        <v>0</v>
      </c>
      <c r="G41" s="61"/>
      <c r="H41" s="61"/>
      <c r="I41" s="61"/>
      <c r="J41" s="27"/>
    </row>
    <row r="42" spans="1:10" s="25" customFormat="1" ht="37.5" customHeight="1" x14ac:dyDescent="0.2">
      <c r="A42" s="23" t="s">
        <v>123</v>
      </c>
      <c r="B42" s="26">
        <v>146</v>
      </c>
      <c r="C42" s="58">
        <v>15.7</v>
      </c>
      <c r="D42" s="61">
        <v>20</v>
      </c>
      <c r="E42" s="61">
        <f t="shared" si="1"/>
        <v>20</v>
      </c>
      <c r="F42" s="61">
        <v>10</v>
      </c>
      <c r="G42" s="61">
        <v>10</v>
      </c>
      <c r="H42" s="61"/>
      <c r="I42" s="61"/>
      <c r="J42" s="27"/>
    </row>
    <row r="43" spans="1:10" s="25" customFormat="1" ht="37.5" customHeight="1" x14ac:dyDescent="0.2">
      <c r="A43" s="19" t="s">
        <v>41</v>
      </c>
      <c r="B43" s="13">
        <v>150</v>
      </c>
      <c r="C43" s="58">
        <v>161.9</v>
      </c>
      <c r="D43" s="80">
        <v>174.4</v>
      </c>
      <c r="E43" s="61">
        <f t="shared" si="1"/>
        <v>90.2</v>
      </c>
      <c r="F43" s="61">
        <v>75.3</v>
      </c>
      <c r="G43" s="61">
        <v>14.9</v>
      </c>
      <c r="H43" s="61"/>
      <c r="I43" s="61"/>
      <c r="J43" s="34"/>
    </row>
    <row r="44" spans="1:10" s="103" customFormat="1" ht="34.5" customHeight="1" x14ac:dyDescent="0.2">
      <c r="A44" s="100" t="s">
        <v>42</v>
      </c>
      <c r="B44" s="79">
        <v>160</v>
      </c>
      <c r="C44" s="104">
        <f>C46+C48+C49</f>
        <v>277.8</v>
      </c>
      <c r="D44" s="80">
        <f>D46+D48+D49</f>
        <v>467.7</v>
      </c>
      <c r="E44" s="80">
        <f>SUM(E45:E49)</f>
        <v>362.2</v>
      </c>
      <c r="F44" s="80">
        <f>SUM(F45:F49)</f>
        <v>222</v>
      </c>
      <c r="G44" s="61">
        <f>SUM(G45:G49)</f>
        <v>140.19999999999999</v>
      </c>
      <c r="H44" s="61">
        <f>SUM(H45:H49)</f>
        <v>0</v>
      </c>
      <c r="I44" s="61">
        <f>SUM(I45:I49)</f>
        <v>0</v>
      </c>
      <c r="J44" s="102"/>
    </row>
    <row r="45" spans="1:10" s="103" customFormat="1" ht="34.5" customHeight="1" x14ac:dyDescent="0.2">
      <c r="A45" s="105" t="s">
        <v>119</v>
      </c>
      <c r="B45" s="79">
        <v>161</v>
      </c>
      <c r="C45" s="87"/>
      <c r="D45" s="80"/>
      <c r="E45" s="61">
        <f>F45+G45+H45+I45</f>
        <v>0</v>
      </c>
      <c r="F45" s="61"/>
      <c r="G45" s="61"/>
      <c r="H45" s="61">
        <v>0</v>
      </c>
      <c r="I45" s="61">
        <v>0</v>
      </c>
      <c r="J45" s="102"/>
    </row>
    <row r="46" spans="1:10" s="25" customFormat="1" ht="36" customHeight="1" x14ac:dyDescent="0.2">
      <c r="A46" s="23" t="s">
        <v>43</v>
      </c>
      <c r="B46" s="26">
        <v>162</v>
      </c>
      <c r="C46" s="58">
        <v>136</v>
      </c>
      <c r="D46" s="61">
        <v>176.4</v>
      </c>
      <c r="E46" s="61">
        <f>F46+G46+H46+I46</f>
        <v>198</v>
      </c>
      <c r="F46" s="22">
        <v>111.6</v>
      </c>
      <c r="G46" s="22">
        <v>86.4</v>
      </c>
      <c r="H46" s="22"/>
      <c r="I46" s="22">
        <v>0</v>
      </c>
      <c r="J46" s="51"/>
    </row>
    <row r="47" spans="1:10" s="25" customFormat="1" ht="40.5" customHeight="1" x14ac:dyDescent="0.2">
      <c r="A47" s="23" t="s">
        <v>44</v>
      </c>
      <c r="B47" s="26">
        <v>163</v>
      </c>
      <c r="C47" s="58"/>
      <c r="D47" s="61"/>
      <c r="E47" s="61">
        <f>F47+G47+H47+I47</f>
        <v>0</v>
      </c>
      <c r="F47" s="22"/>
      <c r="G47" s="22"/>
      <c r="H47" s="22"/>
      <c r="I47" s="22"/>
      <c r="J47" s="51"/>
    </row>
    <row r="48" spans="1:10" s="25" customFormat="1" ht="36.950000000000003" customHeight="1" x14ac:dyDescent="0.2">
      <c r="A48" s="23" t="s">
        <v>45</v>
      </c>
      <c r="B48" s="26">
        <v>164</v>
      </c>
      <c r="C48" s="58">
        <v>141.80000000000001</v>
      </c>
      <c r="D48" s="61">
        <v>220.1</v>
      </c>
      <c r="E48" s="61">
        <f>F48+G48+H48+I48</f>
        <v>154</v>
      </c>
      <c r="F48" s="22">
        <v>100.2</v>
      </c>
      <c r="G48" s="22">
        <v>53.8</v>
      </c>
      <c r="H48" s="54"/>
      <c r="I48" s="22">
        <v>0</v>
      </c>
      <c r="J48" s="53"/>
    </row>
    <row r="49" spans="1:10" s="25" customFormat="1" ht="20.100000000000001" customHeight="1" x14ac:dyDescent="0.2">
      <c r="A49" s="23" t="s">
        <v>46</v>
      </c>
      <c r="B49" s="26">
        <v>165</v>
      </c>
      <c r="C49" s="58">
        <v>0</v>
      </c>
      <c r="D49" s="61">
        <v>71.2</v>
      </c>
      <c r="E49" s="61">
        <f>SUM(F49:I49)</f>
        <v>10.199999999999999</v>
      </c>
      <c r="F49" s="22">
        <v>10.199999999999999</v>
      </c>
      <c r="G49" s="22"/>
      <c r="H49" s="22"/>
      <c r="I49" s="22"/>
      <c r="J49" s="51"/>
    </row>
    <row r="50" spans="1:10" s="103" customFormat="1" ht="20.100000000000001" customHeight="1" x14ac:dyDescent="0.2">
      <c r="A50" s="100" t="s">
        <v>47</v>
      </c>
      <c r="B50" s="79">
        <v>170</v>
      </c>
      <c r="C50" s="104">
        <v>9792.9</v>
      </c>
      <c r="D50" s="80">
        <v>10885.1</v>
      </c>
      <c r="E50" s="80">
        <f>SUM(F50:I50)</f>
        <v>10327.299999999999</v>
      </c>
      <c r="F50" s="61">
        <v>4628.6000000000004</v>
      </c>
      <c r="G50" s="61">
        <v>5698.7</v>
      </c>
      <c r="H50" s="61"/>
      <c r="I50" s="61"/>
      <c r="J50" s="102"/>
    </row>
    <row r="51" spans="1:10" s="103" customFormat="1" ht="20.100000000000001" customHeight="1" x14ac:dyDescent="0.2">
      <c r="A51" s="100" t="s">
        <v>48</v>
      </c>
      <c r="B51" s="79">
        <v>180</v>
      </c>
      <c r="C51" s="104">
        <v>2024.1</v>
      </c>
      <c r="D51" s="80">
        <v>2271.6999999999998</v>
      </c>
      <c r="E51" s="80">
        <f>SUM(F51:I51)</f>
        <v>2107</v>
      </c>
      <c r="F51" s="61">
        <v>901</v>
      </c>
      <c r="G51" s="61">
        <v>1206</v>
      </c>
      <c r="H51" s="61"/>
      <c r="I51" s="61"/>
      <c r="J51" s="102"/>
    </row>
    <row r="52" spans="1:10" s="25" customFormat="1" ht="20.100000000000001" customHeight="1" x14ac:dyDescent="0.2">
      <c r="A52" s="19" t="s">
        <v>49</v>
      </c>
      <c r="B52" s="13">
        <v>190</v>
      </c>
      <c r="C52" s="68">
        <v>226.8</v>
      </c>
      <c r="D52" s="61">
        <v>402</v>
      </c>
      <c r="E52" s="80">
        <f>SUM(F52:I52)</f>
        <v>408.59999999999997</v>
      </c>
      <c r="F52" s="22">
        <v>90.7</v>
      </c>
      <c r="G52" s="22">
        <v>317.89999999999998</v>
      </c>
      <c r="H52" s="22"/>
      <c r="I52" s="22"/>
      <c r="J52" s="51"/>
    </row>
    <row r="53" spans="1:10" s="25" customFormat="1" ht="93.75" customHeight="1" x14ac:dyDescent="0.2">
      <c r="A53" s="19" t="s">
        <v>50</v>
      </c>
      <c r="B53" s="13">
        <v>200</v>
      </c>
      <c r="C53" s="60">
        <v>249.3</v>
      </c>
      <c r="D53" s="80">
        <v>370</v>
      </c>
      <c r="E53" s="80">
        <f t="shared" ref="E53:E59" si="2">F53+G53+H53+I53</f>
        <v>335.70000000000005</v>
      </c>
      <c r="F53" s="61">
        <v>155.30000000000001</v>
      </c>
      <c r="G53" s="61">
        <v>180.4</v>
      </c>
      <c r="H53" s="61"/>
      <c r="I53" s="61"/>
      <c r="J53" s="28" t="s">
        <v>134</v>
      </c>
    </row>
    <row r="54" spans="1:10" s="25" customFormat="1" ht="20.100000000000001" customHeight="1" x14ac:dyDescent="0.2">
      <c r="A54" s="19" t="s">
        <v>51</v>
      </c>
      <c r="B54" s="13">
        <v>210</v>
      </c>
      <c r="C54" s="21"/>
      <c r="D54" s="48"/>
      <c r="E54" s="82">
        <f t="shared" si="2"/>
        <v>0</v>
      </c>
      <c r="F54" s="56"/>
      <c r="G54" s="56"/>
      <c r="H54" s="56"/>
      <c r="I54" s="56"/>
      <c r="J54" s="51"/>
    </row>
    <row r="55" spans="1:10" s="25" customFormat="1" ht="44.25" customHeight="1" x14ac:dyDescent="0.2">
      <c r="A55" s="19" t="s">
        <v>52</v>
      </c>
      <c r="B55" s="13">
        <v>220</v>
      </c>
      <c r="C55" s="68">
        <f>C58</f>
        <v>0</v>
      </c>
      <c r="D55" s="48"/>
      <c r="E55" s="80">
        <f t="shared" si="2"/>
        <v>0</v>
      </c>
      <c r="F55" s="22">
        <f>F56+F57+F58+F59</f>
        <v>0</v>
      </c>
      <c r="G55" s="22">
        <f>G56+G57+G58+G59</f>
        <v>0</v>
      </c>
      <c r="H55" s="22">
        <f>H56+H57+H58+H59</f>
        <v>0</v>
      </c>
      <c r="I55" s="22">
        <f>I56+I57+I58+I59</f>
        <v>0</v>
      </c>
      <c r="J55" s="55"/>
    </row>
    <row r="56" spans="1:10" s="25" customFormat="1" ht="26.25" customHeight="1" x14ac:dyDescent="0.2">
      <c r="A56" s="23" t="s">
        <v>124</v>
      </c>
      <c r="B56" s="26">
        <v>221</v>
      </c>
      <c r="C56" s="21"/>
      <c r="D56" s="48"/>
      <c r="E56" s="61">
        <f t="shared" si="2"/>
        <v>0</v>
      </c>
      <c r="F56" s="22"/>
      <c r="G56" s="22"/>
      <c r="H56" s="22"/>
      <c r="I56" s="22"/>
      <c r="J56" s="55"/>
    </row>
    <row r="57" spans="1:10" s="25" customFormat="1" ht="20.25" customHeight="1" x14ac:dyDescent="0.2">
      <c r="A57" s="23" t="s">
        <v>125</v>
      </c>
      <c r="B57" s="26">
        <v>222</v>
      </c>
      <c r="C57" s="21"/>
      <c r="D57" s="48"/>
      <c r="E57" s="61">
        <f t="shared" si="2"/>
        <v>0</v>
      </c>
      <c r="F57" s="22"/>
      <c r="G57" s="22"/>
      <c r="H57" s="22"/>
      <c r="I57" s="22"/>
      <c r="J57" s="55"/>
    </row>
    <row r="58" spans="1:10" s="25" customFormat="1" ht="30" customHeight="1" x14ac:dyDescent="0.2">
      <c r="A58" s="23" t="s">
        <v>126</v>
      </c>
      <c r="B58" s="26">
        <v>223</v>
      </c>
      <c r="C58" s="68"/>
      <c r="D58" s="48"/>
      <c r="E58" s="61">
        <f t="shared" si="2"/>
        <v>0</v>
      </c>
      <c r="F58" s="22">
        <v>0</v>
      </c>
      <c r="G58" s="22"/>
      <c r="H58" s="22"/>
      <c r="I58" s="22"/>
      <c r="J58" s="55"/>
    </row>
    <row r="59" spans="1:10" s="25" customFormat="1" ht="24" customHeight="1" x14ac:dyDescent="0.2">
      <c r="A59" s="23" t="s">
        <v>127</v>
      </c>
      <c r="B59" s="26">
        <v>224</v>
      </c>
      <c r="C59" s="21"/>
      <c r="D59" s="48"/>
      <c r="E59" s="61">
        <f t="shared" si="2"/>
        <v>0</v>
      </c>
      <c r="F59" s="22">
        <v>0</v>
      </c>
      <c r="G59" s="22"/>
      <c r="H59" s="22"/>
      <c r="I59" s="22"/>
      <c r="J59" s="55"/>
    </row>
    <row r="60" spans="1:10" s="77" customFormat="1" ht="33" customHeight="1" x14ac:dyDescent="0.2">
      <c r="A60" s="100" t="s">
        <v>53</v>
      </c>
      <c r="B60" s="101">
        <v>230</v>
      </c>
      <c r="C60" s="104">
        <f>SUM(C61:C72,C73)</f>
        <v>0</v>
      </c>
      <c r="D60" s="80">
        <f>SUM(D61:D72,D73)</f>
        <v>0</v>
      </c>
      <c r="E60" s="80">
        <f>SUM(F60:I60)</f>
        <v>0</v>
      </c>
      <c r="F60" s="61">
        <f>F66+F67</f>
        <v>0</v>
      </c>
      <c r="G60" s="61">
        <f t="shared" ref="G60:I60" si="3">G66+G67</f>
        <v>0</v>
      </c>
      <c r="H60" s="61">
        <f t="shared" si="3"/>
        <v>0</v>
      </c>
      <c r="I60" s="61">
        <f t="shared" si="3"/>
        <v>0</v>
      </c>
      <c r="J60" s="102"/>
    </row>
    <row r="61" spans="1:10" ht="38.25" customHeight="1" x14ac:dyDescent="0.2">
      <c r="A61" s="23" t="s">
        <v>54</v>
      </c>
      <c r="B61" s="24">
        <v>231</v>
      </c>
      <c r="C61" s="21"/>
      <c r="D61" s="22"/>
      <c r="E61" s="61">
        <f>F61+G61+H61+I61</f>
        <v>0</v>
      </c>
      <c r="F61" s="22"/>
      <c r="G61" s="22"/>
      <c r="H61" s="22"/>
      <c r="I61" s="22"/>
      <c r="J61" s="28"/>
    </row>
    <row r="62" spans="1:10" ht="42.75" customHeight="1" x14ac:dyDescent="0.2">
      <c r="A62" s="23" t="s">
        <v>55</v>
      </c>
      <c r="B62" s="24">
        <v>232</v>
      </c>
      <c r="C62" s="21"/>
      <c r="D62" s="22"/>
      <c r="E62" s="61">
        <f>SUM(F62:I62)</f>
        <v>0</v>
      </c>
      <c r="F62" s="22"/>
      <c r="G62" s="22"/>
      <c r="H62" s="22"/>
      <c r="I62" s="22"/>
      <c r="J62" s="30"/>
    </row>
    <row r="63" spans="1:10" ht="56.25" customHeight="1" x14ac:dyDescent="0.2">
      <c r="A63" s="23" t="s">
        <v>56</v>
      </c>
      <c r="B63" s="24">
        <v>233</v>
      </c>
      <c r="C63" s="21"/>
      <c r="D63" s="22"/>
      <c r="E63" s="61">
        <f>F63+G63+H63+I63</f>
        <v>0</v>
      </c>
      <c r="F63" s="22"/>
      <c r="G63" s="22"/>
      <c r="H63" s="22"/>
      <c r="I63" s="22"/>
      <c r="J63" s="30"/>
    </row>
    <row r="64" spans="1:10" s="25" customFormat="1" ht="20.100000000000001" customHeight="1" x14ac:dyDescent="0.2">
      <c r="A64" s="23" t="s">
        <v>57</v>
      </c>
      <c r="B64" s="24">
        <v>234</v>
      </c>
      <c r="C64" s="21"/>
      <c r="D64" s="22"/>
      <c r="E64" s="61">
        <f>F64+G64+H64+I64</f>
        <v>0</v>
      </c>
      <c r="F64" s="22"/>
      <c r="G64" s="22"/>
      <c r="H64" s="22"/>
      <c r="I64" s="22"/>
      <c r="J64" s="30"/>
    </row>
    <row r="65" spans="1:10" s="25" customFormat="1" ht="29.25" customHeight="1" x14ac:dyDescent="0.2">
      <c r="A65" s="23" t="s">
        <v>58</v>
      </c>
      <c r="B65" s="24">
        <v>235</v>
      </c>
      <c r="C65" s="21"/>
      <c r="D65" s="22"/>
      <c r="E65" s="61">
        <f>F65+G65+H65+I65</f>
        <v>0</v>
      </c>
      <c r="F65" s="22"/>
      <c r="G65" s="22"/>
      <c r="H65" s="22"/>
      <c r="I65" s="22"/>
      <c r="J65" s="30"/>
    </row>
    <row r="66" spans="1:10" s="25" customFormat="1" ht="20.100000000000001" customHeight="1" x14ac:dyDescent="0.2">
      <c r="A66" s="23" t="s">
        <v>59</v>
      </c>
      <c r="B66" s="24">
        <v>236</v>
      </c>
      <c r="C66" s="58"/>
      <c r="D66" s="22"/>
      <c r="E66" s="61">
        <f>SUM(F66:I66)</f>
        <v>0</v>
      </c>
      <c r="F66" s="61"/>
      <c r="G66" s="61"/>
      <c r="H66" s="61"/>
      <c r="I66" s="61"/>
      <c r="J66" s="51"/>
    </row>
    <row r="67" spans="1:10" s="25" customFormat="1" ht="20.100000000000001" customHeight="1" x14ac:dyDescent="0.2">
      <c r="A67" s="23" t="s">
        <v>60</v>
      </c>
      <c r="B67" s="24">
        <v>237</v>
      </c>
      <c r="C67" s="58"/>
      <c r="D67" s="22"/>
      <c r="E67" s="61">
        <f>SUM(F67:I67)</f>
        <v>0</v>
      </c>
      <c r="F67" s="61"/>
      <c r="G67" s="61"/>
      <c r="H67" s="61"/>
      <c r="I67" s="61"/>
      <c r="J67" s="51"/>
    </row>
    <row r="68" spans="1:10" s="25" customFormat="1" ht="38.25" customHeight="1" x14ac:dyDescent="0.2">
      <c r="A68" s="23" t="s">
        <v>61</v>
      </c>
      <c r="B68" s="24">
        <v>238</v>
      </c>
      <c r="C68" s="21"/>
      <c r="D68" s="22"/>
      <c r="E68" s="61">
        <f>F68+G68+H68+I68</f>
        <v>0</v>
      </c>
      <c r="F68" s="22"/>
      <c r="G68" s="22"/>
      <c r="H68" s="22"/>
      <c r="I68" s="22"/>
      <c r="J68" s="30"/>
    </row>
    <row r="69" spans="1:10" s="25" customFormat="1" ht="20.100000000000001" customHeight="1" x14ac:dyDescent="0.2">
      <c r="A69" s="23" t="s">
        <v>62</v>
      </c>
      <c r="B69" s="24">
        <v>239</v>
      </c>
      <c r="C69" s="21"/>
      <c r="D69" s="22"/>
      <c r="E69" s="61"/>
      <c r="F69" s="22"/>
      <c r="G69" s="22"/>
      <c r="H69" s="22"/>
      <c r="I69" s="22"/>
      <c r="J69" s="51"/>
    </row>
    <row r="70" spans="1:10" s="25" customFormat="1" ht="20.25" customHeight="1" x14ac:dyDescent="0.2">
      <c r="A70" s="19" t="s">
        <v>63</v>
      </c>
      <c r="B70" s="20">
        <v>250</v>
      </c>
      <c r="C70" s="21"/>
      <c r="D70" s="22"/>
      <c r="E70" s="83">
        <f>F70+G70+H70+I70</f>
        <v>0</v>
      </c>
      <c r="F70" s="56">
        <v>0</v>
      </c>
      <c r="G70" s="56"/>
      <c r="H70" s="56"/>
      <c r="I70" s="56"/>
      <c r="J70" s="51"/>
    </row>
    <row r="71" spans="1:10" s="25" customFormat="1" ht="20.100000000000001" customHeight="1" x14ac:dyDescent="0.2">
      <c r="A71" s="19" t="s">
        <v>64</v>
      </c>
      <c r="B71" s="20">
        <v>260</v>
      </c>
      <c r="C71" s="21"/>
      <c r="D71" s="22"/>
      <c r="E71" s="61"/>
      <c r="F71" s="22"/>
      <c r="G71" s="22"/>
      <c r="H71" s="22"/>
      <c r="I71" s="22"/>
      <c r="J71" s="51"/>
    </row>
    <row r="72" spans="1:10" s="25" customFormat="1" ht="37.5" customHeight="1" x14ac:dyDescent="0.2">
      <c r="A72" s="19" t="s">
        <v>65</v>
      </c>
      <c r="B72" s="20">
        <v>270</v>
      </c>
      <c r="C72" s="21"/>
      <c r="D72" s="22"/>
      <c r="E72" s="84" t="s">
        <v>111</v>
      </c>
      <c r="F72" s="22">
        <v>0</v>
      </c>
      <c r="G72" s="29"/>
      <c r="H72" s="29"/>
      <c r="I72" s="29"/>
      <c r="J72" s="34"/>
    </row>
    <row r="73" spans="1:10" s="25" customFormat="1" ht="43.5" customHeight="1" x14ac:dyDescent="0.2">
      <c r="A73" s="19" t="s">
        <v>66</v>
      </c>
      <c r="B73" s="20">
        <v>280</v>
      </c>
      <c r="C73" s="21"/>
      <c r="D73" s="22"/>
      <c r="E73" s="61">
        <f>F73+G73+H73+I73</f>
        <v>0</v>
      </c>
      <c r="F73" s="22"/>
      <c r="G73" s="22"/>
      <c r="H73" s="22"/>
      <c r="I73" s="22"/>
      <c r="J73" s="30"/>
    </row>
    <row r="74" spans="1:10" s="103" customFormat="1" ht="19.5" customHeight="1" x14ac:dyDescent="0.2">
      <c r="A74" s="100" t="s">
        <v>67</v>
      </c>
      <c r="B74" s="101">
        <v>290</v>
      </c>
      <c r="C74" s="87"/>
      <c r="D74" s="87"/>
      <c r="E74" s="80">
        <f>SUM(F74:I74)</f>
        <v>0</v>
      </c>
      <c r="F74" s="61"/>
      <c r="G74" s="61"/>
      <c r="H74" s="61"/>
      <c r="I74" s="61"/>
      <c r="J74" s="102"/>
    </row>
    <row r="75" spans="1:10" s="25" customFormat="1" ht="20.100000000000001" customHeight="1" x14ac:dyDescent="0.2">
      <c r="A75" s="23" t="s">
        <v>68</v>
      </c>
      <c r="B75" s="31">
        <v>291</v>
      </c>
      <c r="C75" s="21"/>
      <c r="D75" s="21"/>
      <c r="E75" s="61">
        <f>SUM(F75:I75)</f>
        <v>0</v>
      </c>
      <c r="F75" s="22"/>
      <c r="G75" s="22"/>
      <c r="H75" s="22"/>
      <c r="I75" s="22"/>
      <c r="J75" s="51"/>
    </row>
    <row r="76" spans="1:10" s="25" customFormat="1" ht="20.100000000000001" customHeight="1" x14ac:dyDescent="0.2">
      <c r="A76" s="23" t="s">
        <v>69</v>
      </c>
      <c r="B76" s="31">
        <v>292</v>
      </c>
      <c r="C76" s="21"/>
      <c r="D76" s="21"/>
      <c r="E76" s="61">
        <f>SUM(F76:I76)</f>
        <v>0</v>
      </c>
      <c r="F76" s="21"/>
      <c r="G76" s="21"/>
      <c r="H76" s="22"/>
      <c r="I76" s="22"/>
      <c r="J76" s="51"/>
    </row>
    <row r="77" spans="1:10" s="25" customFormat="1" ht="35.1" customHeight="1" x14ac:dyDescent="0.2">
      <c r="A77" s="19" t="s">
        <v>70</v>
      </c>
      <c r="B77" s="6">
        <v>300</v>
      </c>
      <c r="C77" s="21"/>
      <c r="D77" s="21"/>
      <c r="E77" s="80">
        <f>F77+G77+H77+I77</f>
        <v>0</v>
      </c>
      <c r="F77" s="47"/>
      <c r="G77" s="47"/>
      <c r="H77" s="47"/>
      <c r="I77" s="47"/>
      <c r="J77" s="22"/>
    </row>
    <row r="78" spans="1:10" s="25" customFormat="1" ht="20.100000000000001" customHeight="1" x14ac:dyDescent="0.2">
      <c r="A78" s="120" t="s">
        <v>71</v>
      </c>
      <c r="B78" s="120"/>
      <c r="C78" s="120"/>
      <c r="D78" s="120"/>
      <c r="E78" s="120"/>
      <c r="F78" s="120"/>
      <c r="G78" s="120"/>
      <c r="H78" s="120"/>
      <c r="I78" s="120"/>
      <c r="J78" s="51"/>
    </row>
    <row r="79" spans="1:10" s="25" customFormat="1" ht="20.100000000000001" customHeight="1" x14ac:dyDescent="0.2">
      <c r="A79" s="19" t="s">
        <v>72</v>
      </c>
      <c r="B79" s="6">
        <v>400</v>
      </c>
      <c r="C79" s="22">
        <f>C36+C44</f>
        <v>1966.8000000000002</v>
      </c>
      <c r="D79" s="22">
        <f>D36+D44</f>
        <v>1452.3</v>
      </c>
      <c r="E79" s="61">
        <f t="shared" ref="E79:E85" si="4">SUM(F79:I79)</f>
        <v>1148.6000000000001</v>
      </c>
      <c r="F79" s="22">
        <f>F36+F44</f>
        <v>733.40000000000009</v>
      </c>
      <c r="G79" s="22">
        <f>G36+G44</f>
        <v>415.2</v>
      </c>
      <c r="H79" s="22">
        <f>H36+H44</f>
        <v>0</v>
      </c>
      <c r="I79" s="22">
        <f>I36+I44</f>
        <v>0</v>
      </c>
      <c r="J79" s="51"/>
    </row>
    <row r="80" spans="1:10" s="25" customFormat="1" ht="20.100000000000001" customHeight="1" x14ac:dyDescent="0.2">
      <c r="A80" s="19" t="s">
        <v>47</v>
      </c>
      <c r="B80" s="6">
        <v>410</v>
      </c>
      <c r="C80" s="22">
        <f t="shared" ref="C80:D80" si="5">C50+C66</f>
        <v>9792.9</v>
      </c>
      <c r="D80" s="22">
        <f t="shared" si="5"/>
        <v>10885.1</v>
      </c>
      <c r="E80" s="61">
        <f t="shared" si="4"/>
        <v>10327.299999999999</v>
      </c>
      <c r="F80" s="22">
        <f t="shared" ref="F80:I81" si="6">F50+F66</f>
        <v>4628.6000000000004</v>
      </c>
      <c r="G80" s="22">
        <f t="shared" si="6"/>
        <v>5698.7</v>
      </c>
      <c r="H80" s="22">
        <f t="shared" si="6"/>
        <v>0</v>
      </c>
      <c r="I80" s="22">
        <f t="shared" si="6"/>
        <v>0</v>
      </c>
      <c r="J80" s="51"/>
    </row>
    <row r="81" spans="1:10" s="25" customFormat="1" ht="20.100000000000001" customHeight="1" x14ac:dyDescent="0.2">
      <c r="A81" s="19" t="s">
        <v>48</v>
      </c>
      <c r="B81" s="6">
        <v>420</v>
      </c>
      <c r="C81" s="22">
        <f t="shared" ref="C81:D81" si="7">C51+C67</f>
        <v>2024.1</v>
      </c>
      <c r="D81" s="22">
        <f t="shared" si="7"/>
        <v>2271.6999999999998</v>
      </c>
      <c r="E81" s="61">
        <f t="shared" si="4"/>
        <v>2107</v>
      </c>
      <c r="F81" s="22">
        <f t="shared" si="6"/>
        <v>901</v>
      </c>
      <c r="G81" s="22">
        <f t="shared" si="6"/>
        <v>1206</v>
      </c>
      <c r="H81" s="22">
        <f t="shared" si="6"/>
        <v>0</v>
      </c>
      <c r="I81" s="22">
        <f t="shared" si="6"/>
        <v>0</v>
      </c>
      <c r="J81" s="51"/>
    </row>
    <row r="82" spans="1:10" s="25" customFormat="1" ht="20.100000000000001" customHeight="1" x14ac:dyDescent="0.2">
      <c r="A82" s="19" t="s">
        <v>49</v>
      </c>
      <c r="B82" s="6">
        <v>430</v>
      </c>
      <c r="C82" s="22">
        <f>C52</f>
        <v>226.8</v>
      </c>
      <c r="D82" s="22">
        <f>D52</f>
        <v>402</v>
      </c>
      <c r="E82" s="61">
        <f t="shared" si="4"/>
        <v>408.59999999999997</v>
      </c>
      <c r="F82" s="22">
        <f>F52</f>
        <v>90.7</v>
      </c>
      <c r="G82" s="22">
        <f>G52</f>
        <v>317.89999999999998</v>
      </c>
      <c r="H82" s="22">
        <f>H52</f>
        <v>0</v>
      </c>
      <c r="I82" s="22">
        <f>I52</f>
        <v>0</v>
      </c>
      <c r="J82" s="51"/>
    </row>
    <row r="83" spans="1:10" s="25" customFormat="1" ht="20.100000000000001" customHeight="1" x14ac:dyDescent="0.2">
      <c r="A83" s="19" t="s">
        <v>51</v>
      </c>
      <c r="B83" s="6">
        <v>440</v>
      </c>
      <c r="C83" s="37">
        <f>C70+C54</f>
        <v>0</v>
      </c>
      <c r="D83" s="37">
        <f>D70+D54</f>
        <v>0</v>
      </c>
      <c r="E83" s="61">
        <f t="shared" si="4"/>
        <v>0</v>
      </c>
      <c r="F83" s="37">
        <f>F70+F54</f>
        <v>0</v>
      </c>
      <c r="G83" s="37">
        <f>G70+G54</f>
        <v>0</v>
      </c>
      <c r="H83" s="37">
        <f>H70+H54</f>
        <v>0</v>
      </c>
      <c r="I83" s="37">
        <f>I70+I54</f>
        <v>0</v>
      </c>
      <c r="J83" s="51"/>
    </row>
    <row r="84" spans="1:10" s="25" customFormat="1" ht="20.100000000000001" customHeight="1" x14ac:dyDescent="0.2">
      <c r="A84" s="19" t="s">
        <v>73</v>
      </c>
      <c r="B84" s="6">
        <v>450</v>
      </c>
      <c r="C84" s="22">
        <f>C44+C53+C55+C60+C77-C66-C67-C70-C44</f>
        <v>249.3</v>
      </c>
      <c r="D84" s="22">
        <f>D44+D53+D55+D60+D77-D66-D67-D70-D44</f>
        <v>370.00000000000006</v>
      </c>
      <c r="E84" s="61">
        <f t="shared" si="4"/>
        <v>335.70000000000005</v>
      </c>
      <c r="F84" s="22">
        <f>F44+F53+F55+F60+F77-F66-F67-F70-F44</f>
        <v>155.30000000000001</v>
      </c>
      <c r="G84" s="22">
        <f>G44+G53+G55+G60+G77-G66-G67-G70-G44</f>
        <v>180.40000000000003</v>
      </c>
      <c r="H84" s="22">
        <f>H44+H53+H55+H60+H77-H66-H67-H70-H44</f>
        <v>0</v>
      </c>
      <c r="I84" s="22">
        <f>I44+I53+I55+I60+I77-I66-I67-I70-I44</f>
        <v>0</v>
      </c>
      <c r="J84" s="51"/>
    </row>
    <row r="85" spans="1:10" s="25" customFormat="1" ht="20.100000000000001" customHeight="1" x14ac:dyDescent="0.2">
      <c r="A85" s="19" t="s">
        <v>74</v>
      </c>
      <c r="B85" s="6">
        <v>460</v>
      </c>
      <c r="C85" s="48">
        <f>SUM(C79:C84)</f>
        <v>14259.9</v>
      </c>
      <c r="D85" s="48">
        <f>SUM(D79:D84)</f>
        <v>15381.099999999999</v>
      </c>
      <c r="E85" s="80">
        <f t="shared" si="4"/>
        <v>14327.199999999999</v>
      </c>
      <c r="F85" s="22">
        <f>SUM(F79:F84)</f>
        <v>6509</v>
      </c>
      <c r="G85" s="22">
        <f>SUM(G79:G84)</f>
        <v>7818.1999999999989</v>
      </c>
      <c r="H85" s="22">
        <f>SUM(H79:H84)</f>
        <v>0</v>
      </c>
      <c r="I85" s="22">
        <f>SUM(I79:I84)</f>
        <v>0</v>
      </c>
      <c r="J85" s="51"/>
    </row>
    <row r="86" spans="1:10" s="25" customFormat="1" ht="20.100000000000001" customHeight="1" x14ac:dyDescent="0.2">
      <c r="A86" s="120" t="s">
        <v>75</v>
      </c>
      <c r="B86" s="120"/>
      <c r="C86" s="120"/>
      <c r="D86" s="120"/>
      <c r="E86" s="120"/>
      <c r="F86" s="120"/>
      <c r="G86" s="120"/>
      <c r="H86" s="120"/>
      <c r="I86" s="120"/>
      <c r="J86" s="51"/>
    </row>
    <row r="87" spans="1:10" s="103" customFormat="1" ht="20.100000000000001" customHeight="1" x14ac:dyDescent="0.2">
      <c r="A87" s="100" t="s">
        <v>76</v>
      </c>
      <c r="B87" s="106">
        <v>500</v>
      </c>
      <c r="C87" s="87"/>
      <c r="D87" s="107">
        <f>D89</f>
        <v>195.1</v>
      </c>
      <c r="E87" s="80">
        <f>SUM(F87:I87)</f>
        <v>195.1</v>
      </c>
      <c r="F87" s="61">
        <f>F88+F89</f>
        <v>195.1</v>
      </c>
      <c r="G87" s="61">
        <f>G88+G89</f>
        <v>0</v>
      </c>
      <c r="H87" s="61">
        <f>H88+H89</f>
        <v>0</v>
      </c>
      <c r="I87" s="61">
        <f>I88+I89</f>
        <v>0</v>
      </c>
      <c r="J87" s="102"/>
    </row>
    <row r="88" spans="1:10" s="25" customFormat="1" ht="75" customHeight="1" x14ac:dyDescent="0.2">
      <c r="A88" s="19" t="s">
        <v>77</v>
      </c>
      <c r="B88" s="31">
        <v>501</v>
      </c>
      <c r="C88" s="21"/>
      <c r="D88" s="21"/>
      <c r="E88" s="61">
        <f>SUM(F88:I88)</f>
        <v>0</v>
      </c>
      <c r="F88" s="58"/>
      <c r="G88" s="58"/>
      <c r="H88" s="22"/>
      <c r="I88" s="22"/>
      <c r="J88" s="51"/>
    </row>
    <row r="89" spans="1:10" s="25" customFormat="1" ht="33" customHeight="1" x14ac:dyDescent="0.2">
      <c r="A89" s="19" t="s">
        <v>175</v>
      </c>
      <c r="B89" s="31">
        <v>502</v>
      </c>
      <c r="C89" s="58">
        <v>1531.5</v>
      </c>
      <c r="D89" s="58">
        <v>195.1</v>
      </c>
      <c r="E89" s="61">
        <f>SUM(F89:I89)</f>
        <v>195.1</v>
      </c>
      <c r="F89" s="58">
        <v>195.1</v>
      </c>
      <c r="G89" s="58"/>
      <c r="H89" s="22"/>
      <c r="I89" s="22"/>
      <c r="J89" s="51"/>
    </row>
    <row r="90" spans="1:10" s="103" customFormat="1" ht="34.5" customHeight="1" x14ac:dyDescent="0.2">
      <c r="A90" s="108" t="s">
        <v>78</v>
      </c>
      <c r="B90" s="109">
        <v>510</v>
      </c>
      <c r="C90" s="104">
        <f>SUM(C91:C96)</f>
        <v>327.60000000000002</v>
      </c>
      <c r="D90" s="80">
        <f>D91+D92</f>
        <v>55.8</v>
      </c>
      <c r="E90" s="80">
        <f t="shared" ref="E90:E96" si="8">SUM(F90:I90)</f>
        <v>55.8</v>
      </c>
      <c r="F90" s="80">
        <f>SUM(F91:F96)</f>
        <v>55.8</v>
      </c>
      <c r="G90" s="80">
        <f>SUM(G91:G96)</f>
        <v>0</v>
      </c>
      <c r="H90" s="80">
        <f>SUM(H91:H96)</f>
        <v>0</v>
      </c>
      <c r="I90" s="80">
        <f>SUM(I91:I96)</f>
        <v>0</v>
      </c>
      <c r="J90" s="102"/>
    </row>
    <row r="91" spans="1:10" s="25" customFormat="1" ht="37.5" customHeight="1" x14ac:dyDescent="0.2">
      <c r="A91" s="19" t="s">
        <v>79</v>
      </c>
      <c r="B91" s="32">
        <v>511</v>
      </c>
      <c r="C91" s="58">
        <v>327.60000000000002</v>
      </c>
      <c r="D91" s="58"/>
      <c r="E91" s="61">
        <f>F91+G91+H91+I91</f>
        <v>0</v>
      </c>
      <c r="F91" s="22"/>
      <c r="G91" s="22">
        <v>0</v>
      </c>
      <c r="H91" s="22"/>
      <c r="I91" s="22"/>
      <c r="J91" s="30"/>
    </row>
    <row r="92" spans="1:10" s="25" customFormat="1" ht="56.25" customHeight="1" x14ac:dyDescent="0.2">
      <c r="A92" s="19" t="s">
        <v>80</v>
      </c>
      <c r="B92" s="33">
        <v>512</v>
      </c>
      <c r="C92" s="58"/>
      <c r="D92" s="22">
        <v>55.8</v>
      </c>
      <c r="E92" s="61">
        <f t="shared" si="8"/>
        <v>55.8</v>
      </c>
      <c r="F92" s="22">
        <v>55.8</v>
      </c>
      <c r="G92" s="22"/>
      <c r="H92" s="22"/>
      <c r="I92" s="22"/>
      <c r="J92" s="30" t="s">
        <v>176</v>
      </c>
    </row>
    <row r="93" spans="1:10" s="25" customFormat="1" ht="48" customHeight="1" x14ac:dyDescent="0.2">
      <c r="A93" s="19" t="s">
        <v>81</v>
      </c>
      <c r="B93" s="32">
        <v>513</v>
      </c>
      <c r="C93" s="21"/>
      <c r="D93" s="22"/>
      <c r="E93" s="61">
        <f t="shared" si="8"/>
        <v>0</v>
      </c>
      <c r="F93" s="22"/>
      <c r="G93" s="22"/>
      <c r="H93" s="22"/>
      <c r="I93" s="22"/>
      <c r="J93" s="34"/>
    </row>
    <row r="94" spans="1:10" s="25" customFormat="1" ht="22.5" customHeight="1" x14ac:dyDescent="0.2">
      <c r="A94" s="19" t="s">
        <v>82</v>
      </c>
      <c r="B94" s="33">
        <v>514</v>
      </c>
      <c r="C94" s="21"/>
      <c r="D94" s="22"/>
      <c r="E94" s="61"/>
      <c r="F94" s="22"/>
      <c r="G94" s="22"/>
      <c r="H94" s="22"/>
      <c r="I94" s="22"/>
      <c r="J94" s="30"/>
    </row>
    <row r="95" spans="1:10" s="25" customFormat="1" ht="64.5" customHeight="1" x14ac:dyDescent="0.2">
      <c r="A95" s="19" t="s">
        <v>83</v>
      </c>
      <c r="B95" s="32">
        <v>515</v>
      </c>
      <c r="C95" s="21"/>
      <c r="D95" s="22"/>
      <c r="E95" s="61">
        <f t="shared" si="8"/>
        <v>0</v>
      </c>
      <c r="F95" s="22"/>
      <c r="G95" s="22"/>
      <c r="H95" s="22"/>
      <c r="I95" s="22"/>
      <c r="J95" s="30"/>
    </row>
    <row r="96" spans="1:10" s="25" customFormat="1" ht="20.100000000000001" customHeight="1" x14ac:dyDescent="0.2">
      <c r="A96" s="19" t="s">
        <v>84</v>
      </c>
      <c r="B96" s="35">
        <v>516</v>
      </c>
      <c r="C96" s="21"/>
      <c r="D96" s="21"/>
      <c r="E96" s="61">
        <f t="shared" si="8"/>
        <v>0</v>
      </c>
      <c r="F96" s="22"/>
      <c r="G96" s="22"/>
      <c r="H96" s="22"/>
      <c r="I96" s="22"/>
      <c r="J96" s="51"/>
    </row>
    <row r="97" spans="1:10" s="25" customFormat="1" ht="20.100000000000001" customHeight="1" x14ac:dyDescent="0.2">
      <c r="A97" s="120" t="s">
        <v>85</v>
      </c>
      <c r="B97" s="120"/>
      <c r="C97" s="120"/>
      <c r="D97" s="120"/>
      <c r="E97" s="120"/>
      <c r="F97" s="120"/>
      <c r="G97" s="120"/>
      <c r="H97" s="120"/>
      <c r="I97" s="120"/>
      <c r="J97" s="51"/>
    </row>
    <row r="98" spans="1:10" s="103" customFormat="1" ht="34.5" customHeight="1" x14ac:dyDescent="0.2">
      <c r="A98" s="100" t="s">
        <v>86</v>
      </c>
      <c r="B98" s="110">
        <v>600</v>
      </c>
      <c r="C98" s="107">
        <f>SUM(C99:C102)</f>
        <v>28.1</v>
      </c>
      <c r="D98" s="107">
        <f>D101+D102</f>
        <v>0</v>
      </c>
      <c r="E98" s="61">
        <f>F98+G98+H98+I98</f>
        <v>0</v>
      </c>
      <c r="F98" s="61">
        <f>F101+F102</f>
        <v>0</v>
      </c>
      <c r="G98" s="61">
        <f>G101</f>
        <v>0</v>
      </c>
      <c r="H98" s="61">
        <f>H101</f>
        <v>0</v>
      </c>
      <c r="I98" s="61">
        <f>I101</f>
        <v>0</v>
      </c>
      <c r="J98" s="102"/>
    </row>
    <row r="99" spans="1:10" s="25" customFormat="1" ht="20.100000000000001" customHeight="1" x14ac:dyDescent="0.2">
      <c r="A99" s="23" t="s">
        <v>87</v>
      </c>
      <c r="B99" s="35">
        <v>601</v>
      </c>
      <c r="C99" s="58"/>
      <c r="D99" s="58"/>
      <c r="E99" s="61">
        <f t="shared" ref="E99:E107" si="9">SUM(F99:I99)</f>
        <v>0</v>
      </c>
      <c r="F99" s="22"/>
      <c r="G99" s="22"/>
      <c r="H99" s="22"/>
      <c r="I99" s="22"/>
      <c r="J99" s="51"/>
    </row>
    <row r="100" spans="1:10" s="25" customFormat="1" ht="20.100000000000001" customHeight="1" x14ac:dyDescent="0.2">
      <c r="A100" s="23" t="s">
        <v>88</v>
      </c>
      <c r="B100" s="35">
        <v>602</v>
      </c>
      <c r="C100" s="58"/>
      <c r="D100" s="58"/>
      <c r="E100" s="61">
        <f t="shared" si="9"/>
        <v>0</v>
      </c>
      <c r="F100" s="22"/>
      <c r="G100" s="22"/>
      <c r="H100" s="22"/>
      <c r="I100" s="22"/>
      <c r="J100" s="51"/>
    </row>
    <row r="101" spans="1:10" s="25" customFormat="1" ht="20.100000000000001" customHeight="1" x14ac:dyDescent="0.2">
      <c r="A101" s="23" t="s">
        <v>89</v>
      </c>
      <c r="B101" s="35">
        <v>603</v>
      </c>
      <c r="C101" s="58"/>
      <c r="D101" s="58"/>
      <c r="E101" s="61">
        <f t="shared" si="9"/>
        <v>0</v>
      </c>
      <c r="F101" s="22"/>
      <c r="G101" s="22"/>
      <c r="H101" s="22"/>
      <c r="I101" s="22"/>
      <c r="J101" s="51"/>
    </row>
    <row r="102" spans="1:10" s="25" customFormat="1" ht="36.75" customHeight="1" x14ac:dyDescent="0.2">
      <c r="A102" s="19" t="s">
        <v>164</v>
      </c>
      <c r="B102" s="36">
        <v>610</v>
      </c>
      <c r="C102" s="68">
        <v>28.1</v>
      </c>
      <c r="D102" s="22"/>
      <c r="E102" s="80">
        <f t="shared" si="9"/>
        <v>0</v>
      </c>
      <c r="F102" s="22"/>
      <c r="G102" s="22"/>
      <c r="H102" s="22"/>
      <c r="I102" s="22"/>
      <c r="J102" s="51"/>
    </row>
    <row r="103" spans="1:10" s="103" customFormat="1" ht="39.75" customHeight="1" x14ac:dyDescent="0.2">
      <c r="A103" s="100" t="s">
        <v>91</v>
      </c>
      <c r="B103" s="110">
        <v>620</v>
      </c>
      <c r="C103" s="87">
        <f>SUM(C104:C107)</f>
        <v>0</v>
      </c>
      <c r="D103" s="111">
        <f>SUM(D104:D107)</f>
        <v>0</v>
      </c>
      <c r="E103" s="80"/>
      <c r="F103" s="61"/>
      <c r="G103" s="61"/>
      <c r="H103" s="61"/>
      <c r="I103" s="61"/>
      <c r="J103" s="102"/>
    </row>
    <row r="104" spans="1:10" s="25" customFormat="1" ht="20.100000000000001" customHeight="1" x14ac:dyDescent="0.2">
      <c r="A104" s="23" t="s">
        <v>87</v>
      </c>
      <c r="B104" s="35">
        <v>621</v>
      </c>
      <c r="C104" s="21"/>
      <c r="D104" s="21"/>
      <c r="E104" s="61">
        <f t="shared" si="9"/>
        <v>0</v>
      </c>
      <c r="F104" s="22"/>
      <c r="G104" s="22"/>
      <c r="H104" s="22"/>
      <c r="I104" s="22"/>
      <c r="J104" s="51"/>
    </row>
    <row r="105" spans="1:10" s="25" customFormat="1" ht="20.100000000000001" customHeight="1" x14ac:dyDescent="0.2">
      <c r="A105" s="23" t="s">
        <v>88</v>
      </c>
      <c r="B105" s="35">
        <v>622</v>
      </c>
      <c r="C105" s="21"/>
      <c r="D105" s="21"/>
      <c r="E105" s="61">
        <f t="shared" si="9"/>
        <v>0</v>
      </c>
      <c r="F105" s="22"/>
      <c r="G105" s="22"/>
      <c r="H105" s="22"/>
      <c r="I105" s="22"/>
      <c r="J105" s="51"/>
    </row>
    <row r="106" spans="1:10" s="25" customFormat="1" ht="20.100000000000001" customHeight="1" x14ac:dyDescent="0.2">
      <c r="A106" s="23" t="s">
        <v>89</v>
      </c>
      <c r="B106" s="35">
        <v>623</v>
      </c>
      <c r="C106" s="21"/>
      <c r="D106" s="21"/>
      <c r="E106" s="61">
        <f t="shared" si="9"/>
        <v>0</v>
      </c>
      <c r="F106" s="22"/>
      <c r="G106" s="22"/>
      <c r="H106" s="22"/>
      <c r="I106" s="22"/>
      <c r="J106" s="51"/>
    </row>
    <row r="107" spans="1:10" s="25" customFormat="1" ht="19.5" customHeight="1" x14ac:dyDescent="0.2">
      <c r="A107" s="19" t="s">
        <v>52</v>
      </c>
      <c r="B107" s="36">
        <v>630</v>
      </c>
      <c r="C107" s="21"/>
      <c r="D107" s="21"/>
      <c r="E107" s="61">
        <f t="shared" si="9"/>
        <v>0</v>
      </c>
      <c r="F107" s="22"/>
      <c r="G107" s="22"/>
      <c r="H107" s="22"/>
      <c r="I107" s="22"/>
      <c r="J107" s="51"/>
    </row>
    <row r="108" spans="1:10" s="77" customFormat="1" ht="20.100000000000001" customHeight="1" x14ac:dyDescent="0.2">
      <c r="A108" s="108" t="s">
        <v>92</v>
      </c>
      <c r="B108" s="112">
        <v>700</v>
      </c>
      <c r="C108" s="85">
        <f>SUM(C26+C74+C87+C98+C89)</f>
        <v>15971.3</v>
      </c>
      <c r="D108" s="85">
        <f>SUM(D26+D74+D87+D98)</f>
        <v>15436.9</v>
      </c>
      <c r="E108" s="85">
        <f>SUM(F108:I108)</f>
        <v>15303</v>
      </c>
      <c r="F108" s="85">
        <f>F26+F87+F98</f>
        <v>7497.2000000000007</v>
      </c>
      <c r="G108" s="85">
        <f>G26+G87+G101</f>
        <v>7805.8</v>
      </c>
      <c r="H108" s="85">
        <f>H26+H87+H101</f>
        <v>0</v>
      </c>
      <c r="I108" s="85">
        <f>I26+I87+I101</f>
        <v>0</v>
      </c>
      <c r="J108" s="102"/>
    </row>
    <row r="109" spans="1:10" s="77" customFormat="1" ht="20.100000000000001" customHeight="1" x14ac:dyDescent="0.2">
      <c r="A109" s="108" t="s">
        <v>93</v>
      </c>
      <c r="B109" s="112">
        <v>800</v>
      </c>
      <c r="C109" s="85">
        <f>C36+C44+C50+C51+C52+C54+C55+C60+C90+C103+C53+C77+C107</f>
        <v>14587.5</v>
      </c>
      <c r="D109" s="85">
        <f>D36+D44+D50+D51+D52+D54+D55+D60+D90+D103+D53+D77+D107</f>
        <v>15436.899999999998</v>
      </c>
      <c r="E109" s="85">
        <f>SUM(F109:I109)</f>
        <v>14383</v>
      </c>
      <c r="F109" s="85">
        <f>F85+F90</f>
        <v>6564.8</v>
      </c>
      <c r="G109" s="85">
        <f>G85+G90</f>
        <v>7818.1999999999989</v>
      </c>
      <c r="H109" s="85">
        <f>H85+H90</f>
        <v>0</v>
      </c>
      <c r="I109" s="85">
        <f>I85+I90</f>
        <v>0</v>
      </c>
      <c r="J109" s="102"/>
    </row>
    <row r="110" spans="1:10" ht="46.5" customHeight="1" x14ac:dyDescent="0.2">
      <c r="A110" s="19" t="s">
        <v>94</v>
      </c>
      <c r="B110" s="20">
        <v>850</v>
      </c>
      <c r="C110" s="58">
        <f t="shared" ref="C110:I110" si="10">C108-C109</f>
        <v>1383.7999999999993</v>
      </c>
      <c r="D110" s="58">
        <f t="shared" si="10"/>
        <v>0</v>
      </c>
      <c r="E110" s="61">
        <f t="shared" si="10"/>
        <v>920</v>
      </c>
      <c r="F110" s="37">
        <f>F108-F109</f>
        <v>932.40000000000055</v>
      </c>
      <c r="G110" s="37">
        <f t="shared" si="10"/>
        <v>-12.399999999998727</v>
      </c>
      <c r="H110" s="37">
        <f t="shared" si="10"/>
        <v>0</v>
      </c>
      <c r="I110" s="37">
        <f t="shared" si="10"/>
        <v>0</v>
      </c>
      <c r="J110" s="51"/>
    </row>
    <row r="111" spans="1:10" ht="19.5" customHeight="1" x14ac:dyDescent="0.2">
      <c r="A111" s="120" t="s">
        <v>95</v>
      </c>
      <c r="B111" s="120"/>
      <c r="C111" s="38"/>
      <c r="D111" s="38"/>
      <c r="E111" s="86"/>
      <c r="F111" s="39" t="s">
        <v>96</v>
      </c>
      <c r="G111" s="39" t="s">
        <v>97</v>
      </c>
      <c r="H111" s="39" t="s">
        <v>98</v>
      </c>
      <c r="I111" s="39" t="s">
        <v>99</v>
      </c>
      <c r="J111" s="51"/>
    </row>
    <row r="112" spans="1:10" ht="19.5" customHeight="1" x14ac:dyDescent="0.2">
      <c r="A112" s="19" t="s">
        <v>100</v>
      </c>
      <c r="B112" s="20">
        <v>900</v>
      </c>
      <c r="C112" s="21"/>
      <c r="D112" s="21"/>
      <c r="E112" s="87"/>
      <c r="F112" s="49">
        <v>91</v>
      </c>
      <c r="G112" s="49">
        <v>86</v>
      </c>
      <c r="H112" s="49">
        <v>86</v>
      </c>
      <c r="I112" s="49"/>
      <c r="J112" s="51"/>
    </row>
    <row r="113" spans="1:10" ht="19.5" customHeight="1" x14ac:dyDescent="0.2">
      <c r="A113" s="19" t="s">
        <v>101</v>
      </c>
      <c r="B113" s="20">
        <v>910</v>
      </c>
      <c r="C113" s="21"/>
      <c r="D113" s="21"/>
      <c r="E113" s="87"/>
      <c r="F113" s="22"/>
      <c r="G113" s="22"/>
      <c r="H113" s="22"/>
      <c r="I113" s="22"/>
      <c r="J113" s="51"/>
    </row>
    <row r="114" spans="1:10" ht="19.5" customHeight="1" x14ac:dyDescent="0.2">
      <c r="A114" s="19" t="s">
        <v>102</v>
      </c>
      <c r="B114" s="20">
        <v>920</v>
      </c>
      <c r="C114" s="21"/>
      <c r="D114" s="21"/>
      <c r="E114" s="87"/>
      <c r="F114" s="21">
        <f>-G114-F1130</f>
        <v>0</v>
      </c>
      <c r="G114" s="21">
        <f>-H114-G1130</f>
        <v>0</v>
      </c>
      <c r="H114" s="21">
        <f>-I114-H1130</f>
        <v>0</v>
      </c>
      <c r="I114" s="21">
        <v>0</v>
      </c>
      <c r="J114" s="51"/>
    </row>
    <row r="115" spans="1:10" ht="42" customHeight="1" x14ac:dyDescent="0.2">
      <c r="A115" s="19" t="s">
        <v>103</v>
      </c>
      <c r="B115" s="20">
        <v>930</v>
      </c>
      <c r="C115" s="21"/>
      <c r="D115" s="21"/>
      <c r="E115" s="87"/>
      <c r="F115" s="21">
        <f>-H1112</f>
        <v>0</v>
      </c>
      <c r="G115" s="21">
        <f>-I1112</f>
        <v>0</v>
      </c>
      <c r="H115" s="21">
        <f>-J1112</f>
        <v>0</v>
      </c>
      <c r="I115" s="21">
        <v>0</v>
      </c>
      <c r="J115" s="51"/>
    </row>
    <row r="116" spans="1:10" ht="42" customHeight="1" x14ac:dyDescent="0.2">
      <c r="A116" s="133" t="s">
        <v>156</v>
      </c>
      <c r="B116" s="133"/>
      <c r="C116" s="133"/>
      <c r="D116" s="133"/>
      <c r="E116" s="133"/>
      <c r="F116" s="133"/>
      <c r="G116" s="133"/>
      <c r="H116" s="133"/>
      <c r="I116" s="133"/>
    </row>
    <row r="117" spans="1:10" ht="78.75" customHeight="1" x14ac:dyDescent="0.2">
      <c r="A117" s="7" t="s">
        <v>1</v>
      </c>
      <c r="B117" s="130" t="s">
        <v>128</v>
      </c>
      <c r="C117" s="130"/>
      <c r="D117" s="130"/>
      <c r="E117" s="130"/>
      <c r="F117" s="130"/>
      <c r="G117" s="8"/>
      <c r="H117" s="5" t="s">
        <v>2</v>
      </c>
      <c r="I117" s="65">
        <v>1993546</v>
      </c>
    </row>
    <row r="118" spans="1:10" x14ac:dyDescent="0.2">
      <c r="A118" s="7" t="s">
        <v>3</v>
      </c>
      <c r="B118" s="130" t="s">
        <v>4</v>
      </c>
      <c r="C118" s="130"/>
      <c r="D118" s="130"/>
      <c r="E118" s="130"/>
      <c r="F118" s="4"/>
      <c r="G118" s="9"/>
      <c r="H118" s="5" t="s">
        <v>5</v>
      </c>
      <c r="I118" s="65"/>
    </row>
    <row r="119" spans="1:10" x14ac:dyDescent="0.2">
      <c r="A119" s="7" t="s">
        <v>6</v>
      </c>
      <c r="B119" s="130" t="s">
        <v>113</v>
      </c>
      <c r="C119" s="130"/>
      <c r="D119" s="130"/>
      <c r="E119" s="130"/>
      <c r="F119" s="4"/>
      <c r="G119" s="9"/>
      <c r="H119" s="5" t="s">
        <v>7</v>
      </c>
      <c r="I119" s="65"/>
    </row>
    <row r="120" spans="1:10" ht="36.75" customHeight="1" x14ac:dyDescent="0.2">
      <c r="A120" s="7" t="s">
        <v>8</v>
      </c>
      <c r="B120" s="130" t="s">
        <v>131</v>
      </c>
      <c r="C120" s="130"/>
      <c r="D120" s="130"/>
      <c r="E120" s="130"/>
      <c r="F120" s="130"/>
      <c r="G120" s="8"/>
      <c r="H120" s="5" t="s">
        <v>9</v>
      </c>
      <c r="I120" s="65"/>
    </row>
    <row r="121" spans="1:10" x14ac:dyDescent="0.2">
      <c r="A121" s="7" t="s">
        <v>10</v>
      </c>
      <c r="B121" s="130" t="s">
        <v>11</v>
      </c>
      <c r="C121" s="130"/>
      <c r="D121" s="130"/>
      <c r="E121" s="130"/>
      <c r="F121" s="10"/>
      <c r="G121" s="8"/>
      <c r="H121" s="5" t="s">
        <v>12</v>
      </c>
      <c r="I121" s="65"/>
    </row>
    <row r="122" spans="1:10" x14ac:dyDescent="0.2">
      <c r="A122" s="7" t="s">
        <v>13</v>
      </c>
      <c r="B122" s="130" t="s">
        <v>141</v>
      </c>
      <c r="C122" s="130"/>
      <c r="D122" s="130"/>
      <c r="E122" s="130"/>
      <c r="F122" s="10"/>
      <c r="G122" s="11"/>
      <c r="H122" s="12" t="s">
        <v>14</v>
      </c>
      <c r="I122" s="65" t="s">
        <v>112</v>
      </c>
    </row>
    <row r="123" spans="1:10" ht="18.75" customHeight="1" x14ac:dyDescent="0.2">
      <c r="A123" s="7" t="s">
        <v>15</v>
      </c>
      <c r="B123" s="130" t="s">
        <v>108</v>
      </c>
      <c r="C123" s="130"/>
      <c r="D123" s="130"/>
      <c r="E123" s="130"/>
      <c r="F123" s="130"/>
      <c r="G123" s="131"/>
      <c r="H123" s="132"/>
      <c r="I123" s="66"/>
    </row>
    <row r="124" spans="1:10" ht="18.75" customHeight="1" x14ac:dyDescent="0.2">
      <c r="A124" s="7" t="s">
        <v>16</v>
      </c>
      <c r="B124" s="130" t="s">
        <v>17</v>
      </c>
      <c r="C124" s="130"/>
      <c r="D124" s="130"/>
      <c r="E124" s="130"/>
      <c r="F124" s="130"/>
      <c r="G124" s="131"/>
      <c r="H124" s="132"/>
      <c r="I124" s="14"/>
    </row>
    <row r="125" spans="1:10" ht="37.5" x14ac:dyDescent="0.2">
      <c r="A125" s="7" t="s">
        <v>142</v>
      </c>
      <c r="B125" s="129">
        <v>619</v>
      </c>
      <c r="C125" s="129"/>
      <c r="D125" s="129"/>
      <c r="E125" s="129"/>
      <c r="F125" s="10"/>
      <c r="G125" s="10"/>
      <c r="H125" s="10"/>
      <c r="I125" s="8"/>
    </row>
    <row r="126" spans="1:10" ht="41.25" customHeight="1" x14ac:dyDescent="0.2">
      <c r="A126" s="7" t="s">
        <v>18</v>
      </c>
      <c r="B126" s="129" t="s">
        <v>114</v>
      </c>
      <c r="C126" s="129"/>
      <c r="D126" s="129"/>
      <c r="E126" s="129"/>
      <c r="F126" s="129"/>
      <c r="G126" s="4"/>
      <c r="H126" s="4"/>
      <c r="I126" s="9"/>
    </row>
    <row r="127" spans="1:10" x14ac:dyDescent="0.2">
      <c r="A127" s="7" t="s">
        <v>19</v>
      </c>
      <c r="B127" s="129" t="s">
        <v>115</v>
      </c>
      <c r="C127" s="129"/>
      <c r="D127" s="129"/>
      <c r="E127" s="129"/>
      <c r="F127" s="10"/>
      <c r="G127" s="10"/>
      <c r="H127" s="10"/>
      <c r="I127" s="8"/>
    </row>
    <row r="128" spans="1:10" x14ac:dyDescent="0.2">
      <c r="A128" s="7" t="s">
        <v>20</v>
      </c>
      <c r="B128" s="129" t="s">
        <v>162</v>
      </c>
      <c r="C128" s="129"/>
      <c r="D128" s="129"/>
      <c r="E128" s="129"/>
      <c r="F128" s="4"/>
      <c r="G128" s="4"/>
      <c r="H128" s="4"/>
      <c r="I128" s="9"/>
    </row>
    <row r="129" spans="1:10" ht="20.25" customHeight="1" x14ac:dyDescent="0.2">
      <c r="A129" s="15"/>
      <c r="B129" s="16"/>
      <c r="C129" s="15"/>
      <c r="D129" s="15"/>
      <c r="E129" s="78"/>
      <c r="F129" s="15"/>
      <c r="G129" s="15"/>
      <c r="H129" s="15"/>
      <c r="I129" s="15" t="s">
        <v>21</v>
      </c>
    </row>
    <row r="130" spans="1:10" ht="36" customHeight="1" x14ac:dyDescent="0.2">
      <c r="A130" s="126" t="s">
        <v>22</v>
      </c>
      <c r="B130" s="127" t="s">
        <v>23</v>
      </c>
      <c r="C130" s="127" t="s">
        <v>24</v>
      </c>
      <c r="D130" s="127" t="s">
        <v>25</v>
      </c>
      <c r="E130" s="128" t="s">
        <v>26</v>
      </c>
      <c r="F130" s="127" t="s">
        <v>27</v>
      </c>
      <c r="G130" s="127"/>
      <c r="H130" s="127"/>
      <c r="I130" s="127"/>
      <c r="J130" s="125" t="s">
        <v>28</v>
      </c>
    </row>
    <row r="131" spans="1:10" ht="61.5" customHeight="1" x14ac:dyDescent="0.2">
      <c r="A131" s="126"/>
      <c r="B131" s="127"/>
      <c r="C131" s="127"/>
      <c r="D131" s="127"/>
      <c r="E131" s="128"/>
      <c r="F131" s="17" t="s">
        <v>29</v>
      </c>
      <c r="G131" s="17" t="s">
        <v>30</v>
      </c>
      <c r="H131" s="17" t="s">
        <v>31</v>
      </c>
      <c r="I131" s="17" t="s">
        <v>32</v>
      </c>
      <c r="J131" s="125"/>
    </row>
    <row r="132" spans="1:10" ht="18" customHeight="1" x14ac:dyDescent="0.2">
      <c r="A132" s="65">
        <v>1</v>
      </c>
      <c r="B132" s="66">
        <v>2</v>
      </c>
      <c r="C132" s="66">
        <v>3</v>
      </c>
      <c r="D132" s="66">
        <v>4</v>
      </c>
      <c r="E132" s="79">
        <v>5</v>
      </c>
      <c r="F132" s="66">
        <v>6</v>
      </c>
      <c r="G132" s="66">
        <v>7</v>
      </c>
      <c r="H132" s="66">
        <v>8</v>
      </c>
      <c r="I132" s="66">
        <v>9</v>
      </c>
      <c r="J132" s="64">
        <v>10</v>
      </c>
    </row>
    <row r="133" spans="1:10" ht="18" customHeight="1" x14ac:dyDescent="0.2">
      <c r="A133" s="120" t="s">
        <v>33</v>
      </c>
      <c r="B133" s="120"/>
      <c r="C133" s="120"/>
      <c r="D133" s="120"/>
      <c r="E133" s="120"/>
      <c r="F133" s="120"/>
      <c r="G133" s="120"/>
      <c r="H133" s="120"/>
      <c r="I133" s="120"/>
      <c r="J133" s="64"/>
    </row>
    <row r="134" spans="1:10" s="18" customFormat="1" ht="20.100000000000001" customHeight="1" x14ac:dyDescent="0.2">
      <c r="A134" s="120" t="s">
        <v>34</v>
      </c>
      <c r="B134" s="120"/>
      <c r="C134" s="120"/>
      <c r="D134" s="120"/>
      <c r="E134" s="120"/>
      <c r="F134" s="120"/>
      <c r="G134" s="120"/>
      <c r="H134" s="120"/>
      <c r="I134" s="120"/>
      <c r="J134" s="120"/>
    </row>
    <row r="135" spans="1:10" s="18" customFormat="1" ht="98.25" customHeight="1" x14ac:dyDescent="0.2">
      <c r="A135" s="19" t="s">
        <v>35</v>
      </c>
      <c r="B135" s="20">
        <v>100</v>
      </c>
      <c r="C135" s="68">
        <v>83634.100000000006</v>
      </c>
      <c r="D135" s="48">
        <v>88871.3</v>
      </c>
      <c r="E135" s="88">
        <f>F135+G135+H135+I135</f>
        <v>86986.89</v>
      </c>
      <c r="F135" s="69">
        <f>F136+F137+F139+F140</f>
        <v>41221.26</v>
      </c>
      <c r="G135" s="69">
        <f t="shared" ref="G135:I135" si="11">G136+G137+G139+G140</f>
        <v>45765.63</v>
      </c>
      <c r="H135" s="69">
        <f t="shared" si="11"/>
        <v>0</v>
      </c>
      <c r="I135" s="69">
        <f t="shared" si="11"/>
        <v>0</v>
      </c>
      <c r="J135" s="52"/>
    </row>
    <row r="136" spans="1:10" s="18" customFormat="1" ht="94.5" customHeight="1" x14ac:dyDescent="0.2">
      <c r="A136" s="19" t="s">
        <v>143</v>
      </c>
      <c r="B136" s="20">
        <v>110</v>
      </c>
      <c r="C136" s="68">
        <v>4848.5</v>
      </c>
      <c r="D136" s="48">
        <v>5941.6</v>
      </c>
      <c r="E136" s="88">
        <f>F136+G136+H136+I136</f>
        <v>6368.6399999999994</v>
      </c>
      <c r="F136" s="22">
        <v>3846.47</v>
      </c>
      <c r="G136" s="22">
        <v>2522.17</v>
      </c>
      <c r="H136" s="22"/>
      <c r="I136" s="22"/>
      <c r="J136" s="30" t="s">
        <v>158</v>
      </c>
    </row>
    <row r="137" spans="1:10" s="18" customFormat="1" ht="37.5" x14ac:dyDescent="0.2">
      <c r="A137" s="19" t="s">
        <v>37</v>
      </c>
      <c r="B137" s="20">
        <v>120</v>
      </c>
      <c r="C137" s="68"/>
      <c r="D137" s="22">
        <v>2</v>
      </c>
      <c r="E137" s="88">
        <f>E138</f>
        <v>176.46</v>
      </c>
      <c r="F137" s="88">
        <f t="shared" ref="F137:I137" si="12">F138</f>
        <v>0</v>
      </c>
      <c r="G137" s="88">
        <f t="shared" si="12"/>
        <v>176.46</v>
      </c>
      <c r="H137" s="88">
        <f t="shared" si="12"/>
        <v>0</v>
      </c>
      <c r="I137" s="88">
        <f t="shared" si="12"/>
        <v>0</v>
      </c>
      <c r="J137" s="30"/>
    </row>
    <row r="138" spans="1:10" s="18" customFormat="1" ht="67.5" customHeight="1" x14ac:dyDescent="0.2">
      <c r="A138" s="23" t="s">
        <v>159</v>
      </c>
      <c r="B138" s="24">
        <v>121</v>
      </c>
      <c r="C138" s="68"/>
      <c r="D138" s="22">
        <v>2</v>
      </c>
      <c r="E138" s="88">
        <f t="shared" ref="E138" si="13">F138+G138+H138+I138</f>
        <v>176.46</v>
      </c>
      <c r="F138" s="22"/>
      <c r="G138" s="22">
        <f>141.4+35.06</f>
        <v>176.46</v>
      </c>
      <c r="H138" s="22"/>
      <c r="I138" s="22"/>
      <c r="J138" s="30" t="s">
        <v>174</v>
      </c>
    </row>
    <row r="139" spans="1:10" s="18" customFormat="1" x14ac:dyDescent="0.2">
      <c r="A139" s="19" t="s">
        <v>144</v>
      </c>
      <c r="B139" s="20">
        <v>130</v>
      </c>
      <c r="C139" s="68">
        <v>78078.899999999994</v>
      </c>
      <c r="D139" s="58">
        <v>81696.100000000006</v>
      </c>
      <c r="E139" s="88">
        <f>SUM(F139:I139)</f>
        <v>79210.19</v>
      </c>
      <c r="F139" s="68">
        <v>36143.19</v>
      </c>
      <c r="G139" s="68">
        <v>43067</v>
      </c>
      <c r="H139" s="68"/>
      <c r="I139" s="68"/>
      <c r="J139" s="30"/>
    </row>
    <row r="140" spans="1:10" s="18" customFormat="1" ht="37.5" x14ac:dyDescent="0.2">
      <c r="A140" s="14" t="s">
        <v>173</v>
      </c>
      <c r="B140" s="20">
        <v>140</v>
      </c>
      <c r="C140" s="68">
        <v>706.7</v>
      </c>
      <c r="D140" s="68">
        <v>1231.5999999999999</v>
      </c>
      <c r="E140" s="88">
        <f>SUM(F140:I140)</f>
        <v>1231.5999999999999</v>
      </c>
      <c r="F140" s="68">
        <v>1231.5999999999999</v>
      </c>
      <c r="G140" s="68">
        <v>0</v>
      </c>
      <c r="H140" s="68">
        <v>0</v>
      </c>
      <c r="I140" s="68">
        <v>0</v>
      </c>
      <c r="J140" s="30"/>
    </row>
    <row r="141" spans="1:10" s="77" customFormat="1" ht="45.75" customHeight="1" x14ac:dyDescent="0.2">
      <c r="A141" s="100" t="s">
        <v>38</v>
      </c>
      <c r="B141" s="101">
        <v>150</v>
      </c>
      <c r="C141" s="90">
        <v>75952.2</v>
      </c>
      <c r="D141" s="88">
        <v>88871.34</v>
      </c>
      <c r="E141" s="88">
        <f t="shared" ref="E141:E142" si="14">SUM(F141:I141)</f>
        <v>84441.01</v>
      </c>
      <c r="F141" s="113">
        <f>SUM(F142,F146,F152,F153,F155,F156,F157,F154,F191,)</f>
        <v>34606.909999999996</v>
      </c>
      <c r="G141" s="113">
        <f>SUM(G142,G146,G152,G153,G155,G156,G157,G154,G191,)</f>
        <v>49834.1</v>
      </c>
      <c r="H141" s="113">
        <f>SUM(H142,H146,H152,H153,H155,H156,H157,H154,H191,)</f>
        <v>0</v>
      </c>
      <c r="I141" s="113">
        <f>SUM(I142,I146,I152,I153,I155,I156,I157,I154,I191,)</f>
        <v>0</v>
      </c>
      <c r="J141" s="102"/>
    </row>
    <row r="142" spans="1:10" s="77" customFormat="1" ht="41.25" customHeight="1" x14ac:dyDescent="0.2">
      <c r="A142" s="100" t="s">
        <v>39</v>
      </c>
      <c r="B142" s="79">
        <v>160</v>
      </c>
      <c r="C142" s="90">
        <v>9758.7999999999993</v>
      </c>
      <c r="D142" s="88">
        <v>13063</v>
      </c>
      <c r="E142" s="88">
        <f t="shared" si="14"/>
        <v>12155.25</v>
      </c>
      <c r="F142" s="114">
        <f>SUM(F143:F145)</f>
        <v>2920.96</v>
      </c>
      <c r="G142" s="114">
        <f>SUM(G143:G145)</f>
        <v>9234.2899999999991</v>
      </c>
      <c r="H142" s="114">
        <f>SUM(H143:H145)</f>
        <v>0</v>
      </c>
      <c r="I142" s="114">
        <f>SUM(I143:I145)</f>
        <v>0</v>
      </c>
      <c r="J142" s="102"/>
    </row>
    <row r="143" spans="1:10" ht="51" customHeight="1" x14ac:dyDescent="0.2">
      <c r="A143" s="23" t="s">
        <v>40</v>
      </c>
      <c r="B143" s="26">
        <v>161</v>
      </c>
      <c r="C143" s="70">
        <v>8132.08</v>
      </c>
      <c r="D143" s="22">
        <v>10702</v>
      </c>
      <c r="E143" s="89">
        <f t="shared" ref="E143:E145" si="15">F143+G143+H143+I143</f>
        <v>10159.630000000001</v>
      </c>
      <c r="F143" s="68">
        <v>2180.2399999999998</v>
      </c>
      <c r="G143" s="22">
        <v>7979.39</v>
      </c>
      <c r="H143" s="22"/>
      <c r="I143" s="22"/>
      <c r="J143" s="28" t="s">
        <v>145</v>
      </c>
    </row>
    <row r="144" spans="1:10" ht="51" customHeight="1" x14ac:dyDescent="0.2">
      <c r="A144" s="23" t="s">
        <v>120</v>
      </c>
      <c r="B144" s="26">
        <v>162</v>
      </c>
      <c r="C144" s="70">
        <v>300.86</v>
      </c>
      <c r="D144" s="22">
        <v>800</v>
      </c>
      <c r="E144" s="89">
        <f t="shared" si="15"/>
        <v>794.02</v>
      </c>
      <c r="F144" s="22">
        <v>295.92</v>
      </c>
      <c r="G144" s="22">
        <v>498.1</v>
      </c>
      <c r="H144" s="22"/>
      <c r="I144" s="22"/>
      <c r="J144" s="28"/>
    </row>
    <row r="145" spans="1:10" ht="126.75" customHeight="1" x14ac:dyDescent="0.2">
      <c r="A145" s="23" t="s">
        <v>146</v>
      </c>
      <c r="B145" s="26">
        <v>163</v>
      </c>
      <c r="C145" s="70">
        <v>1325.81</v>
      </c>
      <c r="D145" s="22">
        <v>1561</v>
      </c>
      <c r="E145" s="89">
        <f t="shared" si="15"/>
        <v>1201.5999999999999</v>
      </c>
      <c r="F145" s="22">
        <v>444.8</v>
      </c>
      <c r="G145" s="22">
        <v>756.8</v>
      </c>
      <c r="H145" s="22"/>
      <c r="I145" s="22"/>
      <c r="J145" s="27" t="s">
        <v>172</v>
      </c>
    </row>
    <row r="146" spans="1:10" s="77" customFormat="1" ht="34.5" customHeight="1" x14ac:dyDescent="0.2">
      <c r="A146" s="100" t="s">
        <v>42</v>
      </c>
      <c r="B146" s="79">
        <v>170</v>
      </c>
      <c r="C146" s="90">
        <v>4838.8999999999996</v>
      </c>
      <c r="D146" s="88">
        <v>5991.6</v>
      </c>
      <c r="E146" s="88">
        <f>SUM(E147:E151)</f>
        <v>6368.6200000000008</v>
      </c>
      <c r="F146" s="89">
        <f>SUM(F147:F151)</f>
        <v>3843.45</v>
      </c>
      <c r="G146" s="89">
        <f t="shared" ref="G146:I146" si="16">G147+G148+G149+G150+G151</f>
        <v>2525.17</v>
      </c>
      <c r="H146" s="89">
        <f t="shared" si="16"/>
        <v>0</v>
      </c>
      <c r="I146" s="89">
        <f t="shared" si="16"/>
        <v>0</v>
      </c>
      <c r="J146" s="102"/>
    </row>
    <row r="147" spans="1:10" s="77" customFormat="1" ht="34.5" customHeight="1" x14ac:dyDescent="0.2">
      <c r="A147" s="105" t="s">
        <v>119</v>
      </c>
      <c r="B147" s="79">
        <v>171</v>
      </c>
      <c r="C147" s="90">
        <v>2134.77</v>
      </c>
      <c r="D147" s="88">
        <v>2504.6999999999998</v>
      </c>
      <c r="E147" s="90">
        <f>F147+G147+H147+I147</f>
        <v>3107.29</v>
      </c>
      <c r="F147" s="115">
        <v>2348.84</v>
      </c>
      <c r="G147" s="115">
        <v>758.45</v>
      </c>
      <c r="H147" s="115"/>
      <c r="I147" s="115"/>
      <c r="J147" s="102"/>
    </row>
    <row r="148" spans="1:10" ht="36" customHeight="1" x14ac:dyDescent="0.2">
      <c r="A148" s="23" t="s">
        <v>43</v>
      </c>
      <c r="B148" s="26">
        <v>172</v>
      </c>
      <c r="C148" s="70">
        <v>1896.65</v>
      </c>
      <c r="D148" s="68">
        <v>2542.6999999999998</v>
      </c>
      <c r="E148" s="90">
        <f>F148+G148+H148+I148</f>
        <v>2471.0100000000002</v>
      </c>
      <c r="F148" s="70">
        <v>1064.32</v>
      </c>
      <c r="G148" s="70">
        <v>1406.69</v>
      </c>
      <c r="H148" s="70"/>
      <c r="I148" s="70"/>
      <c r="J148" s="64"/>
    </row>
    <row r="149" spans="1:10" ht="40.5" customHeight="1" x14ac:dyDescent="0.2">
      <c r="A149" s="23" t="s">
        <v>44</v>
      </c>
      <c r="B149" s="26">
        <v>173</v>
      </c>
      <c r="C149" s="70">
        <v>338.87</v>
      </c>
      <c r="D149" s="68">
        <v>357.2</v>
      </c>
      <c r="E149" s="90">
        <f>F149+G149+H149+I149</f>
        <v>251.39000000000001</v>
      </c>
      <c r="F149" s="70">
        <v>116.65</v>
      </c>
      <c r="G149" s="70">
        <v>134.74</v>
      </c>
      <c r="H149" s="70"/>
      <c r="I149" s="70"/>
      <c r="J149" s="64"/>
    </row>
    <row r="150" spans="1:10" ht="30" customHeight="1" x14ac:dyDescent="0.2">
      <c r="A150" s="23" t="s">
        <v>45</v>
      </c>
      <c r="B150" s="26">
        <v>174</v>
      </c>
      <c r="C150" s="70">
        <v>468.6</v>
      </c>
      <c r="D150" s="68">
        <v>537</v>
      </c>
      <c r="E150" s="90">
        <f>F150+G150+H150+I150</f>
        <v>538.92999999999995</v>
      </c>
      <c r="F150" s="70">
        <v>313.64</v>
      </c>
      <c r="G150" s="70">
        <v>225.29</v>
      </c>
      <c r="H150" s="71"/>
      <c r="I150" s="70"/>
      <c r="J150" s="72"/>
    </row>
    <row r="151" spans="1:10" ht="20.100000000000001" customHeight="1" x14ac:dyDescent="0.2">
      <c r="A151" s="23" t="s">
        <v>161</v>
      </c>
      <c r="B151" s="26">
        <v>175</v>
      </c>
      <c r="C151" s="70">
        <v>0</v>
      </c>
      <c r="D151" s="68">
        <v>50</v>
      </c>
      <c r="E151" s="90">
        <f>SUM(F151:I151)</f>
        <v>0</v>
      </c>
      <c r="F151" s="70"/>
      <c r="G151" s="70">
        <v>0</v>
      </c>
      <c r="H151" s="70">
        <v>0</v>
      </c>
      <c r="I151" s="70">
        <v>0</v>
      </c>
      <c r="J151" s="64"/>
    </row>
    <row r="152" spans="1:10" s="77" customFormat="1" ht="20.100000000000001" customHeight="1" x14ac:dyDescent="0.2">
      <c r="A152" s="100" t="s">
        <v>47</v>
      </c>
      <c r="B152" s="79">
        <v>180</v>
      </c>
      <c r="C152" s="115">
        <v>49089.4</v>
      </c>
      <c r="D152" s="95">
        <v>55188.82</v>
      </c>
      <c r="E152" s="91">
        <f>SUM(F152:I152)</f>
        <v>52532.06</v>
      </c>
      <c r="F152" s="90">
        <v>22178.400000000001</v>
      </c>
      <c r="G152" s="90">
        <v>30353.66</v>
      </c>
      <c r="H152" s="90"/>
      <c r="I152" s="90"/>
      <c r="J152" s="102"/>
    </row>
    <row r="153" spans="1:10" s="77" customFormat="1" ht="19.5" customHeight="1" x14ac:dyDescent="0.2">
      <c r="A153" s="100" t="s">
        <v>48</v>
      </c>
      <c r="B153" s="79">
        <v>190</v>
      </c>
      <c r="C153" s="115">
        <v>10333.219999999999</v>
      </c>
      <c r="D153" s="95">
        <v>11851.52</v>
      </c>
      <c r="E153" s="91">
        <f>SUM(F153:I153)</f>
        <v>10999.8</v>
      </c>
      <c r="F153" s="90">
        <v>4591.5</v>
      </c>
      <c r="G153" s="90">
        <v>6408.3</v>
      </c>
      <c r="H153" s="90"/>
      <c r="I153" s="90"/>
      <c r="J153" s="102"/>
    </row>
    <row r="154" spans="1:10" ht="20.100000000000001" customHeight="1" x14ac:dyDescent="0.2">
      <c r="A154" s="19" t="s">
        <v>49</v>
      </c>
      <c r="B154" s="66">
        <v>200</v>
      </c>
      <c r="C154" s="68"/>
      <c r="D154" s="68"/>
      <c r="E154" s="91">
        <f>SUM(F154:I154)</f>
        <v>0</v>
      </c>
      <c r="F154" s="70"/>
      <c r="G154" s="70"/>
      <c r="H154" s="70"/>
      <c r="I154" s="70"/>
      <c r="J154" s="64"/>
    </row>
    <row r="155" spans="1:10" s="77" customFormat="1" ht="375" customHeight="1" x14ac:dyDescent="0.2">
      <c r="A155" s="100" t="s">
        <v>50</v>
      </c>
      <c r="B155" s="79">
        <v>210</v>
      </c>
      <c r="C155" s="96">
        <v>1492.98</v>
      </c>
      <c r="D155" s="95">
        <v>1750</v>
      </c>
      <c r="E155" s="91">
        <f t="shared" ref="E155:E161" si="17">F155+G155+H155+I155</f>
        <v>1765.1999999999998</v>
      </c>
      <c r="F155" s="115">
        <v>730.1</v>
      </c>
      <c r="G155" s="115">
        <v>1035.0999999999999</v>
      </c>
      <c r="H155" s="90"/>
      <c r="I155" s="90"/>
      <c r="J155" s="116" t="s">
        <v>147</v>
      </c>
    </row>
    <row r="156" spans="1:10" ht="20.100000000000001" customHeight="1" x14ac:dyDescent="0.2">
      <c r="A156" s="19" t="s">
        <v>51</v>
      </c>
      <c r="B156" s="66">
        <v>220</v>
      </c>
      <c r="C156" s="68"/>
      <c r="D156" s="69"/>
      <c r="E156" s="92">
        <f t="shared" si="17"/>
        <v>0</v>
      </c>
      <c r="F156" s="73">
        <v>0</v>
      </c>
      <c r="G156" s="73"/>
      <c r="H156" s="73"/>
      <c r="I156" s="73"/>
      <c r="J156" s="64"/>
    </row>
    <row r="157" spans="1:10" ht="44.25" customHeight="1" x14ac:dyDescent="0.2">
      <c r="A157" s="19" t="s">
        <v>52</v>
      </c>
      <c r="B157" s="66">
        <v>230</v>
      </c>
      <c r="C157" s="68">
        <v>323.48</v>
      </c>
      <c r="D157" s="69">
        <v>356</v>
      </c>
      <c r="E157" s="91">
        <f t="shared" si="17"/>
        <v>278.3</v>
      </c>
      <c r="F157" s="70">
        <f>F159+F160+F161</f>
        <v>157.4</v>
      </c>
      <c r="G157" s="70">
        <f t="shared" ref="G157:I157" si="18">G159+G160+G161</f>
        <v>120.9</v>
      </c>
      <c r="H157" s="70">
        <f t="shared" si="18"/>
        <v>0</v>
      </c>
      <c r="I157" s="70">
        <f t="shared" si="18"/>
        <v>0</v>
      </c>
      <c r="J157" s="55"/>
    </row>
    <row r="158" spans="1:10" ht="26.25" customHeight="1" x14ac:dyDescent="0.2">
      <c r="A158" s="23" t="s">
        <v>124</v>
      </c>
      <c r="B158" s="26">
        <v>231</v>
      </c>
      <c r="C158" s="68"/>
      <c r="D158" s="69"/>
      <c r="E158" s="90">
        <f t="shared" si="17"/>
        <v>0</v>
      </c>
      <c r="F158" s="70"/>
      <c r="G158" s="70"/>
      <c r="H158" s="70"/>
      <c r="I158" s="70"/>
      <c r="J158" s="55"/>
    </row>
    <row r="159" spans="1:10" ht="20.25" customHeight="1" x14ac:dyDescent="0.2">
      <c r="A159" s="23" t="s">
        <v>125</v>
      </c>
      <c r="B159" s="26">
        <v>232</v>
      </c>
      <c r="C159" s="68">
        <v>323.48</v>
      </c>
      <c r="D159" s="69">
        <v>340</v>
      </c>
      <c r="E159" s="90">
        <f t="shared" si="17"/>
        <v>262.3</v>
      </c>
      <c r="F159" s="70">
        <v>141.4</v>
      </c>
      <c r="G159" s="70">
        <v>120.9</v>
      </c>
      <c r="H159" s="70"/>
      <c r="I159" s="70"/>
      <c r="J159" s="55"/>
    </row>
    <row r="160" spans="1:10" ht="30" customHeight="1" x14ac:dyDescent="0.2">
      <c r="A160" s="23" t="s">
        <v>126</v>
      </c>
      <c r="B160" s="26">
        <v>233</v>
      </c>
      <c r="C160" s="68">
        <v>0</v>
      </c>
      <c r="D160" s="69">
        <v>0</v>
      </c>
      <c r="E160" s="90">
        <f t="shared" si="17"/>
        <v>0</v>
      </c>
      <c r="F160" s="70">
        <v>0</v>
      </c>
      <c r="G160" s="70"/>
      <c r="H160" s="70"/>
      <c r="I160" s="70"/>
      <c r="J160" s="55"/>
    </row>
    <row r="161" spans="1:10" ht="59.25" customHeight="1" x14ac:dyDescent="0.2">
      <c r="A161" s="23" t="s">
        <v>169</v>
      </c>
      <c r="B161" s="26">
        <v>234</v>
      </c>
      <c r="C161" s="68"/>
      <c r="D161" s="69">
        <v>16</v>
      </c>
      <c r="E161" s="90">
        <f t="shared" si="17"/>
        <v>16</v>
      </c>
      <c r="F161" s="70">
        <v>16</v>
      </c>
      <c r="G161" s="70"/>
      <c r="H161" s="70"/>
      <c r="I161" s="70"/>
      <c r="J161" s="55"/>
    </row>
    <row r="162" spans="1:10" s="77" customFormat="1" ht="33" customHeight="1" x14ac:dyDescent="0.2">
      <c r="A162" s="100" t="s">
        <v>53</v>
      </c>
      <c r="B162" s="101">
        <v>240</v>
      </c>
      <c r="C162" s="114">
        <f>SUM(C163:C174,C175)</f>
        <v>0</v>
      </c>
      <c r="D162" s="113">
        <f>SUM(D163:D174,D175)</f>
        <v>0</v>
      </c>
      <c r="E162" s="91">
        <f>SUM(F162:I162)</f>
        <v>0</v>
      </c>
      <c r="F162" s="90">
        <f>SUM(F163:F174,F175)</f>
        <v>0</v>
      </c>
      <c r="G162" s="90">
        <f>SUM(G163:G174,G175)</f>
        <v>0</v>
      </c>
      <c r="H162" s="90">
        <f>SUM(H163:H174,H175)</f>
        <v>0</v>
      </c>
      <c r="I162" s="90">
        <f>SUM(I163:I174,I175)</f>
        <v>0</v>
      </c>
      <c r="J162" s="102"/>
    </row>
    <row r="163" spans="1:10" ht="38.25" customHeight="1" x14ac:dyDescent="0.2">
      <c r="A163" s="23" t="s">
        <v>54</v>
      </c>
      <c r="B163" s="24">
        <v>241</v>
      </c>
      <c r="C163" s="68"/>
      <c r="D163" s="68"/>
      <c r="E163" s="90">
        <f>F163+G163+H163+I163</f>
        <v>0</v>
      </c>
      <c r="F163" s="70"/>
      <c r="G163" s="70"/>
      <c r="H163" s="70"/>
      <c r="I163" s="70"/>
      <c r="J163" s="30"/>
    </row>
    <row r="164" spans="1:10" ht="42.75" customHeight="1" x14ac:dyDescent="0.2">
      <c r="A164" s="23" t="s">
        <v>55</v>
      </c>
      <c r="B164" s="24">
        <v>242</v>
      </c>
      <c r="C164" s="68"/>
      <c r="D164" s="68"/>
      <c r="E164" s="90">
        <f>SUM(F164:I164)</f>
        <v>0</v>
      </c>
      <c r="F164" s="70"/>
      <c r="G164" s="70"/>
      <c r="H164" s="70"/>
      <c r="I164" s="70"/>
      <c r="J164" s="30"/>
    </row>
    <row r="165" spans="1:10" ht="56.25" customHeight="1" x14ac:dyDescent="0.2">
      <c r="A165" s="23" t="s">
        <v>56</v>
      </c>
      <c r="B165" s="24">
        <v>243</v>
      </c>
      <c r="C165" s="68"/>
      <c r="D165" s="68"/>
      <c r="E165" s="90">
        <f>F165+G165+H165+I165</f>
        <v>0</v>
      </c>
      <c r="F165" s="70"/>
      <c r="G165" s="70"/>
      <c r="H165" s="70"/>
      <c r="I165" s="70"/>
      <c r="J165" s="30"/>
    </row>
    <row r="166" spans="1:10" ht="20.100000000000001" customHeight="1" x14ac:dyDescent="0.2">
      <c r="A166" s="23" t="s">
        <v>57</v>
      </c>
      <c r="B166" s="24">
        <v>244</v>
      </c>
      <c r="C166" s="68"/>
      <c r="D166" s="68"/>
      <c r="E166" s="90">
        <f>F166+G166+H166+I166</f>
        <v>0</v>
      </c>
      <c r="F166" s="70"/>
      <c r="G166" s="70"/>
      <c r="H166" s="70"/>
      <c r="I166" s="70"/>
      <c r="J166" s="30"/>
    </row>
    <row r="167" spans="1:10" ht="29.25" customHeight="1" x14ac:dyDescent="0.2">
      <c r="A167" s="23" t="s">
        <v>58</v>
      </c>
      <c r="B167" s="24">
        <v>245</v>
      </c>
      <c r="C167" s="68"/>
      <c r="D167" s="68"/>
      <c r="E167" s="90">
        <f>F167+G167+H167+I167</f>
        <v>0</v>
      </c>
      <c r="F167" s="70"/>
      <c r="G167" s="70"/>
      <c r="H167" s="70"/>
      <c r="I167" s="70"/>
      <c r="J167" s="30"/>
    </row>
    <row r="168" spans="1:10" ht="20.100000000000001" customHeight="1" x14ac:dyDescent="0.2">
      <c r="A168" s="23" t="s">
        <v>59</v>
      </c>
      <c r="B168" s="24">
        <v>246</v>
      </c>
      <c r="C168" s="68"/>
      <c r="D168" s="68"/>
      <c r="E168" s="90">
        <f>SUM(F168:I168)</f>
        <v>0</v>
      </c>
      <c r="F168" s="70"/>
      <c r="G168" s="70"/>
      <c r="H168" s="70"/>
      <c r="I168" s="70"/>
      <c r="J168" s="64"/>
    </row>
    <row r="169" spans="1:10" ht="20.100000000000001" customHeight="1" x14ac:dyDescent="0.2">
      <c r="A169" s="23" t="s">
        <v>60</v>
      </c>
      <c r="B169" s="24">
        <v>247</v>
      </c>
      <c r="C169" s="68"/>
      <c r="D169" s="68"/>
      <c r="E169" s="90">
        <f>SUM(F169:I169)</f>
        <v>0</v>
      </c>
      <c r="F169" s="70"/>
      <c r="G169" s="70"/>
      <c r="H169" s="70"/>
      <c r="I169" s="70"/>
      <c r="J169" s="64"/>
    </row>
    <row r="170" spans="1:10" ht="38.25" customHeight="1" x14ac:dyDescent="0.2">
      <c r="A170" s="23" t="s">
        <v>61</v>
      </c>
      <c r="B170" s="24">
        <v>248</v>
      </c>
      <c r="C170" s="68"/>
      <c r="D170" s="68"/>
      <c r="E170" s="90">
        <f>F170+G170+H170+I170</f>
        <v>0</v>
      </c>
      <c r="F170" s="70"/>
      <c r="G170" s="70"/>
      <c r="H170" s="70"/>
      <c r="I170" s="70"/>
      <c r="J170" s="30"/>
    </row>
    <row r="171" spans="1:10" ht="20.100000000000001" customHeight="1" x14ac:dyDescent="0.2">
      <c r="A171" s="23" t="s">
        <v>62</v>
      </c>
      <c r="B171" s="24">
        <v>249</v>
      </c>
      <c r="C171" s="68"/>
      <c r="D171" s="22"/>
      <c r="E171" s="90"/>
      <c r="F171" s="70"/>
      <c r="G171" s="70"/>
      <c r="H171" s="70"/>
      <c r="I171" s="70"/>
      <c r="J171" s="64"/>
    </row>
    <row r="172" spans="1:10" ht="20.25" customHeight="1" x14ac:dyDescent="0.2">
      <c r="A172" s="19" t="s">
        <v>63</v>
      </c>
      <c r="B172" s="20">
        <v>250</v>
      </c>
      <c r="C172" s="68"/>
      <c r="D172" s="22"/>
      <c r="E172" s="93">
        <f>F172+G172+H172+I172</f>
        <v>0</v>
      </c>
      <c r="F172" s="73"/>
      <c r="G172" s="73"/>
      <c r="H172" s="73"/>
      <c r="I172" s="73"/>
      <c r="J172" s="64"/>
    </row>
    <row r="173" spans="1:10" ht="20.100000000000001" customHeight="1" x14ac:dyDescent="0.2">
      <c r="A173" s="19" t="s">
        <v>64</v>
      </c>
      <c r="B173" s="20">
        <v>260</v>
      </c>
      <c r="C173" s="68"/>
      <c r="D173" s="22"/>
      <c r="E173" s="90"/>
      <c r="F173" s="70"/>
      <c r="G173" s="70"/>
      <c r="H173" s="70"/>
      <c r="I173" s="70"/>
      <c r="J173" s="64"/>
    </row>
    <row r="174" spans="1:10" ht="37.5" customHeight="1" x14ac:dyDescent="0.2">
      <c r="A174" s="19" t="s">
        <v>65</v>
      </c>
      <c r="B174" s="20">
        <v>270</v>
      </c>
      <c r="C174" s="68"/>
      <c r="D174" s="22"/>
      <c r="E174" s="94" t="s">
        <v>111</v>
      </c>
      <c r="F174" s="70"/>
      <c r="G174" s="74"/>
      <c r="H174" s="74"/>
      <c r="I174" s="74"/>
      <c r="J174" s="34"/>
    </row>
    <row r="175" spans="1:10" ht="43.5" customHeight="1" x14ac:dyDescent="0.2">
      <c r="A175" s="19" t="s">
        <v>66</v>
      </c>
      <c r="B175" s="20">
        <v>280</v>
      </c>
      <c r="C175" s="68"/>
      <c r="D175" s="22"/>
      <c r="E175" s="90">
        <f>F175+G175+H175+I175</f>
        <v>0</v>
      </c>
      <c r="F175" s="70"/>
      <c r="G175" s="70"/>
      <c r="H175" s="70"/>
      <c r="I175" s="70"/>
      <c r="J175" s="30"/>
    </row>
    <row r="176" spans="1:10" s="77" customFormat="1" ht="20.100000000000001" customHeight="1" x14ac:dyDescent="0.2">
      <c r="A176" s="100" t="s">
        <v>67</v>
      </c>
      <c r="B176" s="101">
        <v>290</v>
      </c>
      <c r="C176" s="117"/>
      <c r="D176" s="117"/>
      <c r="E176" s="88">
        <f>SUM(F176:I176)</f>
        <v>0</v>
      </c>
      <c r="F176" s="89"/>
      <c r="G176" s="89"/>
      <c r="H176" s="89"/>
      <c r="I176" s="89"/>
      <c r="J176" s="102"/>
    </row>
    <row r="177" spans="1:10" ht="20.100000000000001" customHeight="1" x14ac:dyDescent="0.2">
      <c r="A177" s="23" t="s">
        <v>68</v>
      </c>
      <c r="B177" s="31">
        <v>291</v>
      </c>
      <c r="C177" s="21"/>
      <c r="D177" s="21"/>
      <c r="E177" s="89">
        <f>SUM(F177:I177)</f>
        <v>0</v>
      </c>
      <c r="F177" s="22"/>
      <c r="G177" s="22"/>
      <c r="H177" s="22"/>
      <c r="I177" s="22"/>
      <c r="J177" s="64"/>
    </row>
    <row r="178" spans="1:10" ht="20.100000000000001" customHeight="1" x14ac:dyDescent="0.2">
      <c r="A178" s="23" t="s">
        <v>69</v>
      </c>
      <c r="B178" s="31">
        <v>292</v>
      </c>
      <c r="C178" s="21"/>
      <c r="D178" s="21"/>
      <c r="E178" s="89">
        <f>SUM(F178:I178)</f>
        <v>0</v>
      </c>
      <c r="F178" s="21"/>
      <c r="G178" s="21"/>
      <c r="H178" s="22"/>
      <c r="I178" s="22"/>
      <c r="J178" s="64"/>
    </row>
    <row r="179" spans="1:10" ht="35.1" customHeight="1" x14ac:dyDescent="0.2">
      <c r="A179" s="19" t="s">
        <v>70</v>
      </c>
      <c r="B179" s="65">
        <v>300</v>
      </c>
      <c r="C179" s="21"/>
      <c r="D179" s="21"/>
      <c r="E179" s="88">
        <f>F179+G179+H179+I179</f>
        <v>0</v>
      </c>
      <c r="F179" s="47"/>
      <c r="G179" s="47"/>
      <c r="H179" s="47"/>
      <c r="I179" s="47"/>
      <c r="J179" s="22">
        <v>0</v>
      </c>
    </row>
    <row r="180" spans="1:10" ht="20.100000000000001" customHeight="1" x14ac:dyDescent="0.2">
      <c r="A180" s="120" t="s">
        <v>71</v>
      </c>
      <c r="B180" s="120"/>
      <c r="C180" s="120"/>
      <c r="D180" s="120"/>
      <c r="E180" s="120"/>
      <c r="F180" s="120"/>
      <c r="G180" s="120"/>
      <c r="H180" s="120"/>
      <c r="I180" s="120"/>
      <c r="J180" s="64"/>
    </row>
    <row r="181" spans="1:10" ht="20.100000000000001" customHeight="1" x14ac:dyDescent="0.2">
      <c r="A181" s="19" t="s">
        <v>72</v>
      </c>
      <c r="B181" s="65">
        <v>400</v>
      </c>
      <c r="C181" s="68">
        <v>14597.6</v>
      </c>
      <c r="D181" s="22">
        <v>19054.599999999999</v>
      </c>
      <c r="E181" s="89">
        <f t="shared" ref="E181:E187" si="19">SUM(F181:I181)</f>
        <v>18523.87</v>
      </c>
      <c r="F181" s="22">
        <f>F142+F146</f>
        <v>6764.41</v>
      </c>
      <c r="G181" s="22">
        <f t="shared" ref="G181:I181" si="20">G142+G146</f>
        <v>11759.46</v>
      </c>
      <c r="H181" s="22">
        <f t="shared" si="20"/>
        <v>0</v>
      </c>
      <c r="I181" s="22">
        <f t="shared" si="20"/>
        <v>0</v>
      </c>
      <c r="J181" s="64"/>
    </row>
    <row r="182" spans="1:10" ht="20.100000000000001" customHeight="1" x14ac:dyDescent="0.2">
      <c r="A182" s="19" t="s">
        <v>47</v>
      </c>
      <c r="B182" s="65">
        <v>410</v>
      </c>
      <c r="C182" s="68">
        <v>49089.4</v>
      </c>
      <c r="D182" s="22">
        <v>55188.800000000003</v>
      </c>
      <c r="E182" s="89">
        <f t="shared" si="19"/>
        <v>52532.06</v>
      </c>
      <c r="F182" s="22">
        <f t="shared" ref="F182:I183" si="21">F152+F168</f>
        <v>22178.400000000001</v>
      </c>
      <c r="G182" s="22">
        <f t="shared" si="21"/>
        <v>30353.66</v>
      </c>
      <c r="H182" s="22">
        <f t="shared" si="21"/>
        <v>0</v>
      </c>
      <c r="I182" s="22">
        <f t="shared" si="21"/>
        <v>0</v>
      </c>
      <c r="J182" s="64"/>
    </row>
    <row r="183" spans="1:10" ht="20.100000000000001" customHeight="1" x14ac:dyDescent="0.2">
      <c r="A183" s="19" t="s">
        <v>48</v>
      </c>
      <c r="B183" s="65">
        <v>420</v>
      </c>
      <c r="C183" s="68">
        <v>10333.200000000001</v>
      </c>
      <c r="D183" s="22">
        <v>11851.5</v>
      </c>
      <c r="E183" s="89">
        <f t="shared" si="19"/>
        <v>10999.8</v>
      </c>
      <c r="F183" s="22">
        <f t="shared" si="21"/>
        <v>4591.5</v>
      </c>
      <c r="G183" s="22">
        <f t="shared" si="21"/>
        <v>6408.3</v>
      </c>
      <c r="H183" s="22">
        <f t="shared" si="21"/>
        <v>0</v>
      </c>
      <c r="I183" s="22">
        <f t="shared" si="21"/>
        <v>0</v>
      </c>
      <c r="J183" s="64"/>
    </row>
    <row r="184" spans="1:10" ht="20.100000000000001" customHeight="1" x14ac:dyDescent="0.2">
      <c r="A184" s="19" t="s">
        <v>49</v>
      </c>
      <c r="B184" s="65">
        <v>430</v>
      </c>
      <c r="C184" s="68"/>
      <c r="D184" s="22">
        <v>0</v>
      </c>
      <c r="E184" s="89">
        <f t="shared" si="19"/>
        <v>0</v>
      </c>
      <c r="F184" s="22">
        <f>F154</f>
        <v>0</v>
      </c>
      <c r="G184" s="22">
        <f t="shared" ref="G184:I184" si="22">G154</f>
        <v>0</v>
      </c>
      <c r="H184" s="22">
        <f t="shared" si="22"/>
        <v>0</v>
      </c>
      <c r="I184" s="22">
        <f t="shared" si="22"/>
        <v>0</v>
      </c>
      <c r="J184" s="64"/>
    </row>
    <row r="185" spans="1:10" ht="20.100000000000001" customHeight="1" x14ac:dyDescent="0.2">
      <c r="A185" s="19" t="s">
        <v>51</v>
      </c>
      <c r="B185" s="65">
        <v>440</v>
      </c>
      <c r="C185" s="68"/>
      <c r="D185" s="22"/>
      <c r="E185" s="89">
        <f t="shared" si="19"/>
        <v>0</v>
      </c>
      <c r="F185" s="75">
        <f>F172+F156</f>
        <v>0</v>
      </c>
      <c r="G185" s="75">
        <f t="shared" ref="G185:I185" si="23">G172+G156</f>
        <v>0</v>
      </c>
      <c r="H185" s="75">
        <f t="shared" si="23"/>
        <v>0</v>
      </c>
      <c r="I185" s="75">
        <f t="shared" si="23"/>
        <v>0</v>
      </c>
      <c r="J185" s="64"/>
    </row>
    <row r="186" spans="1:10" ht="20.100000000000001" customHeight="1" x14ac:dyDescent="0.2">
      <c r="A186" s="19" t="s">
        <v>73</v>
      </c>
      <c r="B186" s="65">
        <v>450</v>
      </c>
      <c r="C186" s="68">
        <v>1816.5</v>
      </c>
      <c r="D186" s="22">
        <v>2106</v>
      </c>
      <c r="E186" s="89">
        <f t="shared" si="19"/>
        <v>2043.5</v>
      </c>
      <c r="F186" s="22">
        <f>F146+F155+F157+F162+F179-F168-F169-F172-F146</f>
        <v>887.5</v>
      </c>
      <c r="G186" s="22">
        <f t="shared" ref="G186:I186" si="24">G146+G155+G157+G162+G179-G168-G169-G172-G146</f>
        <v>1156</v>
      </c>
      <c r="H186" s="22">
        <f t="shared" si="24"/>
        <v>0</v>
      </c>
      <c r="I186" s="22">
        <f t="shared" si="24"/>
        <v>0</v>
      </c>
      <c r="J186" s="64"/>
    </row>
    <row r="187" spans="1:10" ht="20.100000000000001" customHeight="1" x14ac:dyDescent="0.2">
      <c r="A187" s="19" t="s">
        <v>74</v>
      </c>
      <c r="B187" s="65">
        <v>460</v>
      </c>
      <c r="C187" s="68">
        <v>75836.7</v>
      </c>
      <c r="D187" s="48">
        <v>88201</v>
      </c>
      <c r="E187" s="89">
        <f t="shared" si="19"/>
        <v>84099.23</v>
      </c>
      <c r="F187" s="22">
        <f>SUM(F181:F186)</f>
        <v>34421.81</v>
      </c>
      <c r="G187" s="22">
        <f t="shared" ref="G187:I187" si="25">SUM(G181:G186)</f>
        <v>49677.42</v>
      </c>
      <c r="H187" s="22">
        <f t="shared" si="25"/>
        <v>0</v>
      </c>
      <c r="I187" s="22">
        <f t="shared" si="25"/>
        <v>0</v>
      </c>
      <c r="J187" s="64"/>
    </row>
    <row r="188" spans="1:10" ht="20.100000000000001" customHeight="1" x14ac:dyDescent="0.2">
      <c r="A188" s="120" t="s">
        <v>75</v>
      </c>
      <c r="B188" s="120"/>
      <c r="C188" s="120"/>
      <c r="D188" s="120"/>
      <c r="E188" s="120"/>
      <c r="F188" s="120"/>
      <c r="G188" s="120"/>
      <c r="H188" s="120"/>
      <c r="I188" s="120"/>
      <c r="J188" s="64"/>
    </row>
    <row r="189" spans="1:10" s="77" customFormat="1" ht="20.100000000000001" customHeight="1" x14ac:dyDescent="0.2">
      <c r="A189" s="100" t="s">
        <v>76</v>
      </c>
      <c r="B189" s="106">
        <v>500</v>
      </c>
      <c r="C189" s="117"/>
      <c r="D189" s="117"/>
      <c r="E189" s="88">
        <f>SUM(F189:I189)</f>
        <v>0</v>
      </c>
      <c r="F189" s="117"/>
      <c r="G189" s="117"/>
      <c r="H189" s="89">
        <f>SUM(H190)</f>
        <v>0</v>
      </c>
      <c r="I189" s="89">
        <f>SUM(I190)</f>
        <v>0</v>
      </c>
      <c r="J189" s="102"/>
    </row>
    <row r="190" spans="1:10" ht="39" customHeight="1" x14ac:dyDescent="0.2">
      <c r="A190" s="19" t="s">
        <v>77</v>
      </c>
      <c r="B190" s="31">
        <v>501</v>
      </c>
      <c r="C190" s="21"/>
      <c r="D190" s="21"/>
      <c r="E190" s="89">
        <f>SUM(F190:I190)</f>
        <v>0</v>
      </c>
      <c r="F190" s="21"/>
      <c r="G190" s="21"/>
      <c r="H190" s="22"/>
      <c r="I190" s="22"/>
      <c r="J190" s="64"/>
    </row>
    <row r="191" spans="1:10" s="77" customFormat="1" ht="34.5" customHeight="1" x14ac:dyDescent="0.2">
      <c r="A191" s="108" t="s">
        <v>78</v>
      </c>
      <c r="B191" s="109">
        <v>510</v>
      </c>
      <c r="C191" s="113">
        <v>115.5</v>
      </c>
      <c r="D191" s="88">
        <v>670.4</v>
      </c>
      <c r="E191" s="88">
        <f t="shared" ref="E191:E197" si="26">SUM(F191:I191)</f>
        <v>341.78</v>
      </c>
      <c r="F191" s="88">
        <f>SUM(F192:F197)</f>
        <v>185.1</v>
      </c>
      <c r="G191" s="88">
        <f>SUM(G192:G197)</f>
        <v>156.68</v>
      </c>
      <c r="H191" s="88">
        <f>SUM(H192:H197)</f>
        <v>0</v>
      </c>
      <c r="I191" s="88">
        <f>SUM(I192:I197)</f>
        <v>0</v>
      </c>
      <c r="J191" s="102"/>
    </row>
    <row r="192" spans="1:10" ht="20.100000000000001" customHeight="1" x14ac:dyDescent="0.2">
      <c r="A192" s="19" t="s">
        <v>79</v>
      </c>
      <c r="B192" s="32">
        <v>511</v>
      </c>
      <c r="C192" s="68"/>
      <c r="D192" s="21"/>
      <c r="E192" s="61">
        <f t="shared" si="26"/>
        <v>0</v>
      </c>
      <c r="F192" s="22"/>
      <c r="G192" s="22"/>
      <c r="H192" s="22"/>
      <c r="I192" s="22"/>
      <c r="J192" s="64"/>
    </row>
    <row r="193" spans="1:10" ht="76.5" customHeight="1" x14ac:dyDescent="0.2">
      <c r="A193" s="19" t="s">
        <v>80</v>
      </c>
      <c r="B193" s="33">
        <v>512</v>
      </c>
      <c r="C193" s="68">
        <v>62.1</v>
      </c>
      <c r="D193" s="22">
        <v>650</v>
      </c>
      <c r="E193" s="61">
        <f t="shared" si="26"/>
        <v>273.77999999999997</v>
      </c>
      <c r="F193" s="22">
        <v>164.7</v>
      </c>
      <c r="G193" s="22">
        <v>109.08</v>
      </c>
      <c r="H193" s="22">
        <v>0</v>
      </c>
      <c r="I193" s="22">
        <v>0</v>
      </c>
      <c r="J193" s="30"/>
    </row>
    <row r="194" spans="1:10" ht="48" customHeight="1" x14ac:dyDescent="0.2">
      <c r="A194" s="19" t="s">
        <v>81</v>
      </c>
      <c r="B194" s="32">
        <v>513</v>
      </c>
      <c r="C194" s="68"/>
      <c r="D194" s="22"/>
      <c r="E194" s="61">
        <f t="shared" si="26"/>
        <v>0</v>
      </c>
      <c r="F194" s="22"/>
      <c r="G194" s="22"/>
      <c r="H194" s="22"/>
      <c r="I194" s="22"/>
      <c r="J194" s="34"/>
    </row>
    <row r="195" spans="1:10" ht="22.5" customHeight="1" x14ac:dyDescent="0.2">
      <c r="A195" s="19" t="s">
        <v>82</v>
      </c>
      <c r="B195" s="33">
        <v>514</v>
      </c>
      <c r="C195" s="68"/>
      <c r="D195" s="22"/>
      <c r="E195" s="61">
        <f t="shared" si="26"/>
        <v>0</v>
      </c>
      <c r="F195" s="22"/>
      <c r="G195" s="22"/>
      <c r="H195" s="22"/>
      <c r="I195" s="22"/>
      <c r="J195" s="30"/>
    </row>
    <row r="196" spans="1:10" ht="64.5" customHeight="1" x14ac:dyDescent="0.2">
      <c r="A196" s="19" t="s">
        <v>83</v>
      </c>
      <c r="B196" s="32">
        <v>515</v>
      </c>
      <c r="C196" s="68">
        <v>53.4</v>
      </c>
      <c r="D196" s="22">
        <v>20.399999999999999</v>
      </c>
      <c r="E196" s="61">
        <f t="shared" si="26"/>
        <v>68</v>
      </c>
      <c r="F196" s="22">
        <v>20.399999999999999</v>
      </c>
      <c r="G196" s="22">
        <v>47.6</v>
      </c>
      <c r="H196" s="22"/>
      <c r="I196" s="22">
        <v>0</v>
      </c>
      <c r="J196" s="30"/>
    </row>
    <row r="197" spans="1:10" ht="20.100000000000001" customHeight="1" x14ac:dyDescent="0.2">
      <c r="A197" s="19" t="s">
        <v>84</v>
      </c>
      <c r="B197" s="35">
        <v>516</v>
      </c>
      <c r="C197" s="21"/>
      <c r="D197" s="68">
        <v>0</v>
      </c>
      <c r="E197" s="61">
        <f t="shared" si="26"/>
        <v>0</v>
      </c>
      <c r="F197" s="22"/>
      <c r="G197" s="22">
        <v>0</v>
      </c>
      <c r="H197" s="22"/>
      <c r="I197" s="22">
        <v>0</v>
      </c>
      <c r="J197" s="64"/>
    </row>
    <row r="198" spans="1:10" ht="20.100000000000001" customHeight="1" x14ac:dyDescent="0.2">
      <c r="A198" s="120" t="s">
        <v>85</v>
      </c>
      <c r="B198" s="120"/>
      <c r="C198" s="120"/>
      <c r="D198" s="120"/>
      <c r="E198" s="120"/>
      <c r="F198" s="120"/>
      <c r="G198" s="120"/>
      <c r="H198" s="120"/>
      <c r="I198" s="120"/>
      <c r="J198" s="64"/>
    </row>
    <row r="199" spans="1:10" s="77" customFormat="1" ht="34.5" customHeight="1" x14ac:dyDescent="0.2">
      <c r="A199" s="100" t="s">
        <v>86</v>
      </c>
      <c r="B199" s="110">
        <v>600</v>
      </c>
      <c r="C199" s="117"/>
      <c r="D199" s="117"/>
      <c r="E199" s="89"/>
      <c r="F199" s="89"/>
      <c r="G199" s="89"/>
      <c r="H199" s="89"/>
      <c r="I199" s="89"/>
      <c r="J199" s="102"/>
    </row>
    <row r="200" spans="1:10" ht="20.100000000000001" customHeight="1" x14ac:dyDescent="0.2">
      <c r="A200" s="23" t="s">
        <v>87</v>
      </c>
      <c r="B200" s="35">
        <v>601</v>
      </c>
      <c r="C200" s="21"/>
      <c r="D200" s="21"/>
      <c r="E200" s="61">
        <f t="shared" ref="E200:E212" si="27">SUM(F200:I200)</f>
        <v>0</v>
      </c>
      <c r="F200" s="22"/>
      <c r="G200" s="22"/>
      <c r="H200" s="22"/>
      <c r="I200" s="22"/>
      <c r="J200" s="64"/>
    </row>
    <row r="201" spans="1:10" ht="20.100000000000001" customHeight="1" x14ac:dyDescent="0.2">
      <c r="A201" s="23" t="s">
        <v>88</v>
      </c>
      <c r="B201" s="35">
        <v>602</v>
      </c>
      <c r="C201" s="21"/>
      <c r="D201" s="21"/>
      <c r="E201" s="61">
        <f t="shared" si="27"/>
        <v>0</v>
      </c>
      <c r="F201" s="22"/>
      <c r="G201" s="22"/>
      <c r="H201" s="22"/>
      <c r="I201" s="22"/>
      <c r="J201" s="64"/>
    </row>
    <row r="202" spans="1:10" ht="20.100000000000001" customHeight="1" x14ac:dyDescent="0.2">
      <c r="A202" s="23" t="s">
        <v>89</v>
      </c>
      <c r="B202" s="35">
        <v>603</v>
      </c>
      <c r="C202" s="21"/>
      <c r="D202" s="21"/>
      <c r="E202" s="61">
        <f t="shared" si="27"/>
        <v>0</v>
      </c>
      <c r="F202" s="22"/>
      <c r="G202" s="22"/>
      <c r="H202" s="22"/>
      <c r="I202" s="22"/>
      <c r="J202" s="64"/>
    </row>
    <row r="203" spans="1:10" ht="20.100000000000001" customHeight="1" x14ac:dyDescent="0.2">
      <c r="A203" s="19" t="s">
        <v>90</v>
      </c>
      <c r="B203" s="36">
        <v>610</v>
      </c>
      <c r="C203" s="70">
        <v>2009.16</v>
      </c>
      <c r="D203" s="48">
        <v>2991.7</v>
      </c>
      <c r="E203" s="95">
        <f>SUM(F203:I203)</f>
        <v>1570.19</v>
      </c>
      <c r="F203" s="68">
        <f>F204+F205+F208+F206+F207</f>
        <v>845.30000000000007</v>
      </c>
      <c r="G203" s="68">
        <f t="shared" ref="G203:I203" si="28">G204+G205+G208+G206+G207</f>
        <v>724.8900000000001</v>
      </c>
      <c r="H203" s="68">
        <f t="shared" si="28"/>
        <v>0</v>
      </c>
      <c r="I203" s="68">
        <f t="shared" si="28"/>
        <v>0</v>
      </c>
      <c r="J203" s="64"/>
    </row>
    <row r="204" spans="1:10" ht="20.100000000000001" customHeight="1" x14ac:dyDescent="0.2">
      <c r="A204" s="19" t="s">
        <v>148</v>
      </c>
      <c r="B204" s="36">
        <v>611</v>
      </c>
      <c r="C204" s="70">
        <v>645.66</v>
      </c>
      <c r="D204" s="48">
        <v>872.1</v>
      </c>
      <c r="E204" s="95">
        <f>F204+G204+H204+I204</f>
        <v>1061.6600000000001</v>
      </c>
      <c r="F204" s="68">
        <v>524.70000000000005</v>
      </c>
      <c r="G204" s="68">
        <v>536.96</v>
      </c>
      <c r="H204" s="68"/>
      <c r="I204" s="68"/>
      <c r="J204" s="64"/>
    </row>
    <row r="205" spans="1:10" ht="41.25" customHeight="1" x14ac:dyDescent="0.2">
      <c r="A205" s="19" t="s">
        <v>149</v>
      </c>
      <c r="B205" s="36">
        <v>612</v>
      </c>
      <c r="C205" s="70">
        <v>5</v>
      </c>
      <c r="D205" s="48">
        <v>6</v>
      </c>
      <c r="E205" s="95">
        <f>F205+G205+H205+I205</f>
        <v>10</v>
      </c>
      <c r="F205" s="68">
        <v>7</v>
      </c>
      <c r="G205" s="68">
        <v>3</v>
      </c>
      <c r="H205" s="68"/>
      <c r="I205" s="68"/>
      <c r="J205" s="64"/>
    </row>
    <row r="206" spans="1:10" ht="78" customHeight="1" x14ac:dyDescent="0.2">
      <c r="A206" s="19" t="s">
        <v>150</v>
      </c>
      <c r="B206" s="36">
        <v>613</v>
      </c>
      <c r="C206" s="70">
        <v>704.2</v>
      </c>
      <c r="D206" s="48">
        <v>1800</v>
      </c>
      <c r="E206" s="95">
        <f>F206+G206+H206+I206</f>
        <v>0</v>
      </c>
      <c r="F206" s="68">
        <v>0</v>
      </c>
      <c r="G206" s="68">
        <v>0</v>
      </c>
      <c r="H206" s="68">
        <v>0</v>
      </c>
      <c r="I206" s="68">
        <v>0</v>
      </c>
      <c r="J206" s="30"/>
    </row>
    <row r="207" spans="1:10" ht="35.25" customHeight="1" x14ac:dyDescent="0.2">
      <c r="A207" s="19" t="s">
        <v>170</v>
      </c>
      <c r="B207" s="36">
        <v>614</v>
      </c>
      <c r="C207" s="70"/>
      <c r="D207" s="48">
        <v>97.4</v>
      </c>
      <c r="E207" s="95">
        <f>F207+G207+H207+I207</f>
        <v>282.33000000000004</v>
      </c>
      <c r="F207" s="68">
        <v>97.4</v>
      </c>
      <c r="G207" s="68">
        <v>184.93</v>
      </c>
      <c r="H207" s="68"/>
      <c r="I207" s="68"/>
      <c r="J207" s="30"/>
    </row>
    <row r="208" spans="1:10" ht="41.25" customHeight="1" x14ac:dyDescent="0.2">
      <c r="A208" s="19" t="s">
        <v>165</v>
      </c>
      <c r="B208" s="36">
        <v>620</v>
      </c>
      <c r="C208" s="70">
        <v>654.29999999999995</v>
      </c>
      <c r="D208" s="69">
        <v>216.2</v>
      </c>
      <c r="E208" s="95">
        <f>F208+G208+H208+I208</f>
        <v>216.2</v>
      </c>
      <c r="F208" s="68">
        <v>216.2</v>
      </c>
      <c r="G208" s="68">
        <v>0</v>
      </c>
      <c r="H208" s="68">
        <v>0</v>
      </c>
      <c r="I208" s="68">
        <v>0</v>
      </c>
      <c r="J208" s="64"/>
    </row>
    <row r="209" spans="1:10" s="77" customFormat="1" ht="39.75" customHeight="1" x14ac:dyDescent="0.2">
      <c r="A209" s="100" t="s">
        <v>91</v>
      </c>
      <c r="B209" s="110">
        <v>630</v>
      </c>
      <c r="C209" s="90"/>
      <c r="D209" s="118">
        <f>SUM(D210:D212)</f>
        <v>0</v>
      </c>
      <c r="E209" s="88"/>
      <c r="F209" s="89"/>
      <c r="G209" s="89"/>
      <c r="H209" s="89"/>
      <c r="I209" s="89"/>
      <c r="J209" s="102"/>
    </row>
    <row r="210" spans="1:10" ht="20.100000000000001" customHeight="1" x14ac:dyDescent="0.2">
      <c r="A210" s="23" t="s">
        <v>87</v>
      </c>
      <c r="B210" s="35">
        <v>631</v>
      </c>
      <c r="C210" s="70"/>
      <c r="D210" s="21"/>
      <c r="E210" s="61">
        <f t="shared" si="27"/>
        <v>0</v>
      </c>
      <c r="F210" s="22"/>
      <c r="G210" s="22"/>
      <c r="H210" s="22"/>
      <c r="I210" s="22"/>
      <c r="J210" s="64"/>
    </row>
    <row r="211" spans="1:10" ht="20.100000000000001" customHeight="1" x14ac:dyDescent="0.2">
      <c r="A211" s="23" t="s">
        <v>88</v>
      </c>
      <c r="B211" s="35">
        <v>632</v>
      </c>
      <c r="C211" s="70"/>
      <c r="D211" s="68"/>
      <c r="E211" s="61">
        <f t="shared" si="27"/>
        <v>0</v>
      </c>
      <c r="F211" s="22"/>
      <c r="G211" s="22"/>
      <c r="H211" s="22"/>
      <c r="I211" s="22"/>
      <c r="J211" s="64"/>
    </row>
    <row r="212" spans="1:10" ht="20.100000000000001" customHeight="1" x14ac:dyDescent="0.2">
      <c r="A212" s="23" t="s">
        <v>89</v>
      </c>
      <c r="B212" s="35">
        <v>633</v>
      </c>
      <c r="C212" s="70"/>
      <c r="D212" s="21"/>
      <c r="E212" s="61">
        <f t="shared" si="27"/>
        <v>0</v>
      </c>
      <c r="F212" s="22"/>
      <c r="G212" s="22"/>
      <c r="H212" s="22"/>
      <c r="I212" s="22"/>
      <c r="J212" s="64"/>
    </row>
    <row r="213" spans="1:10" ht="53.25" customHeight="1" x14ac:dyDescent="0.2">
      <c r="A213" s="14" t="s">
        <v>151</v>
      </c>
      <c r="B213" s="36">
        <v>640</v>
      </c>
      <c r="C213" s="70">
        <v>1290.69</v>
      </c>
      <c r="D213" s="68">
        <v>2991.7</v>
      </c>
      <c r="E213" s="95">
        <f>F213+G213+H213+I213</f>
        <v>1210.82</v>
      </c>
      <c r="F213" s="68">
        <f>F218+F219+F220+F221+F222+F223+F214+F224+F225+F226</f>
        <v>574.79999999999995</v>
      </c>
      <c r="G213" s="68">
        <f t="shared" ref="G213:I213" si="29">G218+G219+G220+G221+G222+G223+G214+G224+G225+G226</f>
        <v>636.02</v>
      </c>
      <c r="H213" s="68">
        <f t="shared" si="29"/>
        <v>0</v>
      </c>
      <c r="I213" s="68">
        <f t="shared" si="29"/>
        <v>0</v>
      </c>
      <c r="J213" s="64"/>
    </row>
    <row r="214" spans="1:10" s="77" customFormat="1" ht="53.25" customHeight="1" x14ac:dyDescent="0.2">
      <c r="A214" s="100" t="s">
        <v>42</v>
      </c>
      <c r="B214" s="79">
        <v>641</v>
      </c>
      <c r="C214" s="90">
        <v>0</v>
      </c>
      <c r="D214" s="88">
        <v>25</v>
      </c>
      <c r="E214" s="88">
        <f>SUM(F214:I214)</f>
        <v>3.3</v>
      </c>
      <c r="F214" s="89">
        <f>SUM(F215:F216)</f>
        <v>3.3</v>
      </c>
      <c r="G214" s="89">
        <f t="shared" ref="G214:H214" si="30">SUM(G215:G216)</f>
        <v>0</v>
      </c>
      <c r="H214" s="89">
        <f t="shared" si="30"/>
        <v>0</v>
      </c>
      <c r="I214" s="89">
        <v>0</v>
      </c>
      <c r="J214" s="102"/>
    </row>
    <row r="215" spans="1:10" s="77" customFormat="1" ht="53.25" customHeight="1" x14ac:dyDescent="0.2">
      <c r="A215" s="105" t="s">
        <v>119</v>
      </c>
      <c r="B215" s="79">
        <v>642</v>
      </c>
      <c r="C215" s="90">
        <v>0</v>
      </c>
      <c r="D215" s="88">
        <v>0</v>
      </c>
      <c r="E215" s="90">
        <f>F215+G215+H215+I215</f>
        <v>0</v>
      </c>
      <c r="F215" s="115"/>
      <c r="G215" s="115"/>
      <c r="H215" s="115"/>
      <c r="I215" s="115">
        <v>0</v>
      </c>
      <c r="J215" s="102"/>
    </row>
    <row r="216" spans="1:10" ht="53.25" customHeight="1" x14ac:dyDescent="0.2">
      <c r="A216" s="23" t="s">
        <v>43</v>
      </c>
      <c r="B216" s="26">
        <v>643</v>
      </c>
      <c r="C216" s="70">
        <v>0</v>
      </c>
      <c r="D216" s="22">
        <v>25</v>
      </c>
      <c r="E216" s="90">
        <f>F216+G216+H216+I216</f>
        <v>3.3</v>
      </c>
      <c r="F216" s="70">
        <v>3.3</v>
      </c>
      <c r="G216" s="70">
        <v>0</v>
      </c>
      <c r="H216" s="70"/>
      <c r="I216" s="70">
        <v>0</v>
      </c>
      <c r="J216" s="64"/>
    </row>
    <row r="217" spans="1:10" ht="53.25" customHeight="1" x14ac:dyDescent="0.2">
      <c r="A217" s="23" t="s">
        <v>45</v>
      </c>
      <c r="B217" s="26">
        <v>644</v>
      </c>
      <c r="C217" s="70">
        <v>0</v>
      </c>
      <c r="D217" s="22"/>
      <c r="E217" s="90"/>
      <c r="F217" s="70"/>
      <c r="G217" s="70"/>
      <c r="H217" s="70"/>
      <c r="I217" s="70"/>
      <c r="J217" s="64"/>
    </row>
    <row r="218" spans="1:10" ht="35.25" customHeight="1" x14ac:dyDescent="0.2">
      <c r="A218" s="19" t="s">
        <v>121</v>
      </c>
      <c r="B218" s="36">
        <v>645</v>
      </c>
      <c r="C218" s="70">
        <v>579.80999999999995</v>
      </c>
      <c r="D218" s="70">
        <v>312.8</v>
      </c>
      <c r="E218" s="96">
        <f t="shared" ref="E218:E226" si="31">F218+G218+H218+I218</f>
        <v>309.13</v>
      </c>
      <c r="F218" s="68">
        <v>135.69999999999999</v>
      </c>
      <c r="G218" s="68">
        <v>173.43</v>
      </c>
      <c r="H218" s="68"/>
      <c r="I218" s="68"/>
      <c r="J218" s="64"/>
    </row>
    <row r="219" spans="1:10" ht="27" customHeight="1" x14ac:dyDescent="0.2">
      <c r="A219" s="19" t="s">
        <v>40</v>
      </c>
      <c r="B219" s="36">
        <v>646</v>
      </c>
      <c r="C219" s="70">
        <v>46.48</v>
      </c>
      <c r="D219" s="70">
        <v>316.2</v>
      </c>
      <c r="E219" s="96">
        <f t="shared" si="31"/>
        <v>276.39</v>
      </c>
      <c r="F219" s="68">
        <v>173.5</v>
      </c>
      <c r="G219" s="68">
        <v>102.89</v>
      </c>
      <c r="H219" s="68"/>
      <c r="I219" s="68"/>
      <c r="J219" s="64"/>
    </row>
    <row r="220" spans="1:10" ht="27" customHeight="1" x14ac:dyDescent="0.2">
      <c r="A220" s="19" t="s">
        <v>152</v>
      </c>
      <c r="B220" s="36">
        <v>647</v>
      </c>
      <c r="C220" s="70">
        <v>133.29</v>
      </c>
      <c r="D220" s="70">
        <v>125</v>
      </c>
      <c r="E220" s="96">
        <f t="shared" si="31"/>
        <v>102.71000000000001</v>
      </c>
      <c r="F220" s="68">
        <v>52.2</v>
      </c>
      <c r="G220" s="68">
        <v>50.51</v>
      </c>
      <c r="H220" s="68"/>
      <c r="I220" s="68"/>
      <c r="J220" s="64"/>
    </row>
    <row r="221" spans="1:10" ht="20.100000000000001" customHeight="1" x14ac:dyDescent="0.2">
      <c r="A221" s="19" t="s">
        <v>153</v>
      </c>
      <c r="B221" s="36">
        <v>648</v>
      </c>
      <c r="C221" s="70">
        <v>134.04</v>
      </c>
      <c r="D221" s="70">
        <v>150</v>
      </c>
      <c r="E221" s="96">
        <f t="shared" si="31"/>
        <v>177.45</v>
      </c>
      <c r="F221" s="68">
        <v>53.2</v>
      </c>
      <c r="G221" s="68">
        <v>124.25</v>
      </c>
      <c r="H221" s="68"/>
      <c r="I221" s="68"/>
      <c r="J221" s="64"/>
    </row>
    <row r="222" spans="1:10" ht="37.5" customHeight="1" x14ac:dyDescent="0.2">
      <c r="A222" s="19" t="s">
        <v>154</v>
      </c>
      <c r="B222" s="36">
        <v>649</v>
      </c>
      <c r="C222" s="70">
        <v>31.32</v>
      </c>
      <c r="D222" s="70">
        <v>148.30000000000001</v>
      </c>
      <c r="E222" s="96">
        <f t="shared" si="31"/>
        <v>42.5</v>
      </c>
      <c r="F222" s="68">
        <v>42.5</v>
      </c>
      <c r="G222" s="68">
        <v>0</v>
      </c>
      <c r="H222" s="68"/>
      <c r="I222" s="68"/>
      <c r="J222" s="30"/>
    </row>
    <row r="223" spans="1:10" ht="20.100000000000001" customHeight="1" x14ac:dyDescent="0.2">
      <c r="A223" s="19" t="s">
        <v>155</v>
      </c>
      <c r="B223" s="36">
        <v>650</v>
      </c>
      <c r="C223" s="70">
        <v>365.75</v>
      </c>
      <c r="D223" s="70">
        <v>1817</v>
      </c>
      <c r="E223" s="96">
        <f t="shared" si="31"/>
        <v>17</v>
      </c>
      <c r="F223" s="68">
        <v>17</v>
      </c>
      <c r="G223" s="68">
        <v>0</v>
      </c>
      <c r="H223" s="68">
        <v>0</v>
      </c>
      <c r="I223" s="68">
        <v>0</v>
      </c>
      <c r="J223" s="64"/>
    </row>
    <row r="224" spans="1:10" ht="59.25" customHeight="1" x14ac:dyDescent="0.2">
      <c r="A224" s="19" t="s">
        <v>83</v>
      </c>
      <c r="B224" s="36">
        <v>651</v>
      </c>
      <c r="C224" s="70"/>
      <c r="D224" s="70"/>
      <c r="E224" s="96">
        <f t="shared" si="31"/>
        <v>0</v>
      </c>
      <c r="F224" s="68"/>
      <c r="G224" s="68"/>
      <c r="H224" s="68"/>
      <c r="I224" s="68"/>
      <c r="J224" s="119"/>
    </row>
    <row r="225" spans="1:10" ht="20.100000000000001" customHeight="1" x14ac:dyDescent="0.2">
      <c r="A225" s="19" t="s">
        <v>59</v>
      </c>
      <c r="B225" s="36">
        <v>652</v>
      </c>
      <c r="C225" s="70"/>
      <c r="D225" s="70">
        <v>79.8</v>
      </c>
      <c r="E225" s="96">
        <f t="shared" si="31"/>
        <v>231.43</v>
      </c>
      <c r="F225" s="68">
        <v>79.8</v>
      </c>
      <c r="G225" s="68">
        <v>151.63</v>
      </c>
      <c r="H225" s="68"/>
      <c r="I225" s="68"/>
      <c r="J225" s="119"/>
    </row>
    <row r="226" spans="1:10" ht="20.100000000000001" customHeight="1" x14ac:dyDescent="0.2">
      <c r="A226" s="19" t="s">
        <v>48</v>
      </c>
      <c r="B226" s="36">
        <v>653</v>
      </c>
      <c r="C226" s="70"/>
      <c r="D226" s="70">
        <v>17.600000000000001</v>
      </c>
      <c r="E226" s="96">
        <f t="shared" si="31"/>
        <v>50.910000000000004</v>
      </c>
      <c r="F226" s="68">
        <v>17.600000000000001</v>
      </c>
      <c r="G226" s="68">
        <v>33.31</v>
      </c>
      <c r="H226" s="68"/>
      <c r="I226" s="68"/>
      <c r="J226" s="119"/>
    </row>
    <row r="227" spans="1:10" s="77" customFormat="1" ht="20.100000000000001" customHeight="1" x14ac:dyDescent="0.2">
      <c r="A227" s="108" t="s">
        <v>92</v>
      </c>
      <c r="B227" s="112">
        <v>700</v>
      </c>
      <c r="C227" s="91">
        <v>85643.3</v>
      </c>
      <c r="D227" s="91">
        <v>91863</v>
      </c>
      <c r="E227" s="97">
        <f>SUM(F227:I227)</f>
        <v>88557.08</v>
      </c>
      <c r="F227" s="97">
        <f>F135+F203</f>
        <v>42066.560000000005</v>
      </c>
      <c r="G227" s="97">
        <f>G135+G203</f>
        <v>46490.52</v>
      </c>
      <c r="H227" s="97">
        <f>H135+H203</f>
        <v>0</v>
      </c>
      <c r="I227" s="97">
        <f>I135+I203</f>
        <v>0</v>
      </c>
      <c r="J227" s="102"/>
    </row>
    <row r="228" spans="1:10" s="77" customFormat="1" ht="20.100000000000001" customHeight="1" x14ac:dyDescent="0.2">
      <c r="A228" s="108" t="s">
        <v>93</v>
      </c>
      <c r="B228" s="112">
        <v>800</v>
      </c>
      <c r="C228" s="91">
        <v>77242.899999999994</v>
      </c>
      <c r="D228" s="91">
        <f>+B16</f>
        <v>71</v>
      </c>
      <c r="E228" s="97">
        <f>SUM(F228:I228)</f>
        <v>85651.829999999987</v>
      </c>
      <c r="F228" s="97">
        <f>F141+F213</f>
        <v>35181.71</v>
      </c>
      <c r="G228" s="97">
        <f>G141+G213</f>
        <v>50470.119999999995</v>
      </c>
      <c r="H228" s="97">
        <f>H141+H213</f>
        <v>0</v>
      </c>
      <c r="I228" s="97">
        <f>I141+I213</f>
        <v>0</v>
      </c>
      <c r="J228" s="102"/>
    </row>
    <row r="229" spans="1:10" ht="46.5" customHeight="1" x14ac:dyDescent="0.2">
      <c r="A229" s="19" t="s">
        <v>94</v>
      </c>
      <c r="B229" s="20">
        <v>900</v>
      </c>
      <c r="C229" s="70">
        <v>8400.4</v>
      </c>
      <c r="D229" s="70">
        <f t="shared" ref="D229:I229" si="32">D227-D228</f>
        <v>91792</v>
      </c>
      <c r="E229" s="89">
        <f t="shared" si="32"/>
        <v>2905.2500000000146</v>
      </c>
      <c r="F229" s="37">
        <f t="shared" si="32"/>
        <v>6884.8500000000058</v>
      </c>
      <c r="G229" s="37">
        <f t="shared" si="32"/>
        <v>-3979.5999999999985</v>
      </c>
      <c r="H229" s="37">
        <f t="shared" si="32"/>
        <v>0</v>
      </c>
      <c r="I229" s="37">
        <f t="shared" si="32"/>
        <v>0</v>
      </c>
      <c r="J229" s="64"/>
    </row>
    <row r="230" spans="1:10" ht="19.5" customHeight="1" x14ac:dyDescent="0.2">
      <c r="A230" s="120" t="s">
        <v>95</v>
      </c>
      <c r="B230" s="120"/>
      <c r="C230" s="38"/>
      <c r="D230" s="38"/>
      <c r="E230" s="86"/>
      <c r="F230" s="39" t="s">
        <v>96</v>
      </c>
      <c r="G230" s="39" t="s">
        <v>97</v>
      </c>
      <c r="H230" s="39" t="s">
        <v>98</v>
      </c>
      <c r="I230" s="39" t="s">
        <v>99</v>
      </c>
      <c r="J230" s="64"/>
    </row>
    <row r="231" spans="1:10" ht="19.5" customHeight="1" x14ac:dyDescent="0.2">
      <c r="A231" s="19" t="s">
        <v>100</v>
      </c>
      <c r="B231" s="20">
        <v>1000</v>
      </c>
      <c r="C231" s="21"/>
      <c r="D231" s="21"/>
      <c r="E231" s="87"/>
      <c r="F231" s="49">
        <v>668.25</v>
      </c>
      <c r="G231" s="49">
        <v>668.75</v>
      </c>
      <c r="H231" s="49">
        <v>681</v>
      </c>
      <c r="I231" s="49"/>
      <c r="J231" s="64"/>
    </row>
    <row r="232" spans="1:10" ht="19.5" customHeight="1" x14ac:dyDescent="0.2">
      <c r="A232" s="19" t="s">
        <v>101</v>
      </c>
      <c r="B232" s="20">
        <v>1010</v>
      </c>
      <c r="C232" s="21"/>
      <c r="D232" s="21"/>
      <c r="E232" s="87"/>
      <c r="F232" s="22">
        <v>0</v>
      </c>
      <c r="G232" s="22">
        <v>0</v>
      </c>
      <c r="H232" s="22">
        <v>0</v>
      </c>
      <c r="I232" s="22">
        <v>0</v>
      </c>
      <c r="J232" s="64"/>
    </row>
    <row r="233" spans="1:10" ht="19.5" customHeight="1" x14ac:dyDescent="0.2">
      <c r="A233" s="19" t="s">
        <v>102</v>
      </c>
      <c r="B233" s="20">
        <v>1020</v>
      </c>
      <c r="C233" s="21"/>
      <c r="D233" s="21"/>
      <c r="E233" s="87"/>
      <c r="F233" s="21">
        <f>-G233-F1252</f>
        <v>0</v>
      </c>
      <c r="G233" s="21">
        <f>-H233-G1252</f>
        <v>0</v>
      </c>
      <c r="H233" s="21">
        <f>-I233-H1252</f>
        <v>0</v>
      </c>
      <c r="I233" s="21">
        <v>0</v>
      </c>
      <c r="J233" s="64"/>
    </row>
    <row r="234" spans="1:10" ht="42" customHeight="1" x14ac:dyDescent="0.2">
      <c r="A234" s="19" t="s">
        <v>103</v>
      </c>
      <c r="B234" s="20">
        <v>1030</v>
      </c>
      <c r="C234" s="21"/>
      <c r="D234" s="21"/>
      <c r="E234" s="87"/>
      <c r="F234" s="21">
        <f>-H1234</f>
        <v>0</v>
      </c>
      <c r="G234" s="21">
        <f>-I1234</f>
        <v>0</v>
      </c>
      <c r="H234" s="21">
        <f>-J1234</f>
        <v>0</v>
      </c>
      <c r="I234" s="21">
        <v>0</v>
      </c>
      <c r="J234" s="64"/>
    </row>
    <row r="235" spans="1:10" ht="19.5" customHeight="1" x14ac:dyDescent="0.2">
      <c r="A235" s="40"/>
      <c r="B235" s="41"/>
      <c r="C235" s="42"/>
      <c r="D235" s="42"/>
      <c r="E235" s="98"/>
      <c r="F235" s="42"/>
      <c r="G235" s="42"/>
      <c r="H235" s="42"/>
      <c r="I235" s="42"/>
    </row>
    <row r="236" spans="1:10" ht="2.25" customHeight="1" x14ac:dyDescent="0.2">
      <c r="A236" s="40"/>
      <c r="B236" s="67"/>
      <c r="C236" s="43"/>
      <c r="D236" s="44"/>
      <c r="E236" s="99"/>
      <c r="F236" s="44"/>
      <c r="G236" s="44"/>
      <c r="H236" s="44"/>
      <c r="I236" s="44"/>
    </row>
    <row r="237" spans="1:10" ht="30.75" customHeight="1" x14ac:dyDescent="0.2">
      <c r="A237" s="76" t="s">
        <v>109</v>
      </c>
      <c r="B237" s="41"/>
      <c r="C237" s="121" t="s">
        <v>104</v>
      </c>
      <c r="D237" s="121"/>
      <c r="E237" s="121"/>
      <c r="F237" s="45"/>
      <c r="G237" s="122" t="s">
        <v>168</v>
      </c>
      <c r="H237" s="122"/>
      <c r="I237" s="122"/>
    </row>
    <row r="238" spans="1:10" ht="20.100000000000001" customHeight="1" x14ac:dyDescent="0.2">
      <c r="A238" s="63" t="s">
        <v>105</v>
      </c>
      <c r="B238" s="1"/>
      <c r="C238" s="123" t="s">
        <v>106</v>
      </c>
      <c r="D238" s="123"/>
      <c r="E238" s="123"/>
      <c r="F238" s="63"/>
      <c r="G238" s="124" t="s">
        <v>107</v>
      </c>
      <c r="H238" s="124"/>
      <c r="I238" s="124"/>
    </row>
    <row r="239" spans="1:10" x14ac:dyDescent="0.2">
      <c r="A239" s="46"/>
    </row>
    <row r="240" spans="1:10" x14ac:dyDescent="0.2">
      <c r="A240" s="46" t="s">
        <v>179</v>
      </c>
      <c r="H240" s="1" t="s">
        <v>180</v>
      </c>
    </row>
    <row r="241" spans="1:1" x14ac:dyDescent="0.2">
      <c r="A241" s="46"/>
    </row>
    <row r="242" spans="1:1" x14ac:dyDescent="0.2">
      <c r="A242" s="46"/>
    </row>
    <row r="243" spans="1:1" x14ac:dyDescent="0.2">
      <c r="A243" s="46"/>
    </row>
    <row r="244" spans="1:1" x14ac:dyDescent="0.2">
      <c r="A244" s="46"/>
    </row>
    <row r="245" spans="1:1" x14ac:dyDescent="0.2">
      <c r="A245" s="46"/>
    </row>
    <row r="246" spans="1:1" x14ac:dyDescent="0.2">
      <c r="A246" s="46"/>
    </row>
    <row r="247" spans="1:1" x14ac:dyDescent="0.2">
      <c r="A247" s="46"/>
    </row>
    <row r="248" spans="1:1" x14ac:dyDescent="0.2">
      <c r="A248" s="46"/>
    </row>
    <row r="249" spans="1:1" x14ac:dyDescent="0.2">
      <c r="A249" s="46"/>
    </row>
    <row r="250" spans="1:1" x14ac:dyDescent="0.2">
      <c r="A250" s="46"/>
    </row>
    <row r="251" spans="1:1" x14ac:dyDescent="0.2">
      <c r="A251" s="46"/>
    </row>
    <row r="252" spans="1:1" x14ac:dyDescent="0.2">
      <c r="A252" s="46"/>
    </row>
    <row r="253" spans="1:1" x14ac:dyDescent="0.2">
      <c r="A253" s="46"/>
    </row>
    <row r="254" spans="1:1" x14ac:dyDescent="0.2">
      <c r="A254" s="46"/>
    </row>
    <row r="255" spans="1:1" x14ac:dyDescent="0.2">
      <c r="A255" s="46"/>
    </row>
    <row r="256" spans="1:1" x14ac:dyDescent="0.2">
      <c r="A256" s="46"/>
    </row>
    <row r="257" spans="1:1" x14ac:dyDescent="0.2">
      <c r="A257" s="46"/>
    </row>
    <row r="258" spans="1:1" x14ac:dyDescent="0.2">
      <c r="A258" s="46"/>
    </row>
    <row r="259" spans="1:1" x14ac:dyDescent="0.2">
      <c r="A259" s="46"/>
    </row>
    <row r="260" spans="1:1" x14ac:dyDescent="0.2">
      <c r="A260" s="46"/>
    </row>
    <row r="261" spans="1:1" x14ac:dyDescent="0.2">
      <c r="A261" s="46"/>
    </row>
    <row r="262" spans="1:1" x14ac:dyDescent="0.2">
      <c r="A262" s="46"/>
    </row>
    <row r="263" spans="1:1" x14ac:dyDescent="0.2">
      <c r="A263" s="46"/>
    </row>
    <row r="264" spans="1:1" x14ac:dyDescent="0.2">
      <c r="A264" s="46"/>
    </row>
    <row r="265" spans="1:1" x14ac:dyDescent="0.2">
      <c r="A265" s="46"/>
    </row>
    <row r="266" spans="1:1" x14ac:dyDescent="0.2">
      <c r="A266" s="46"/>
    </row>
    <row r="267" spans="1:1" x14ac:dyDescent="0.2">
      <c r="A267" s="46"/>
    </row>
    <row r="268" spans="1:1" x14ac:dyDescent="0.2">
      <c r="A268" s="46"/>
    </row>
    <row r="269" spans="1:1" x14ac:dyDescent="0.2">
      <c r="A269" s="46"/>
    </row>
    <row r="270" spans="1:1" x14ac:dyDescent="0.2">
      <c r="A270" s="46"/>
    </row>
    <row r="271" spans="1:1" x14ac:dyDescent="0.2">
      <c r="A271" s="46"/>
    </row>
    <row r="272" spans="1:1" x14ac:dyDescent="0.2">
      <c r="A272" s="46"/>
    </row>
    <row r="273" spans="1:1" x14ac:dyDescent="0.2">
      <c r="A273" s="46"/>
    </row>
    <row r="274" spans="1:1" x14ac:dyDescent="0.2">
      <c r="A274" s="46"/>
    </row>
    <row r="275" spans="1:1" x14ac:dyDescent="0.2">
      <c r="A275" s="46"/>
    </row>
    <row r="276" spans="1:1" x14ac:dyDescent="0.2">
      <c r="A276" s="46"/>
    </row>
    <row r="277" spans="1:1" x14ac:dyDescent="0.2">
      <c r="A277" s="46"/>
    </row>
    <row r="278" spans="1:1" x14ac:dyDescent="0.2">
      <c r="A278" s="46"/>
    </row>
    <row r="279" spans="1:1" x14ac:dyDescent="0.2">
      <c r="A279" s="46"/>
    </row>
    <row r="280" spans="1:1" x14ac:dyDescent="0.2">
      <c r="A280" s="46"/>
    </row>
    <row r="281" spans="1:1" x14ac:dyDescent="0.2">
      <c r="A281" s="46"/>
    </row>
    <row r="282" spans="1:1" x14ac:dyDescent="0.2">
      <c r="A282" s="46"/>
    </row>
    <row r="283" spans="1:1" x14ac:dyDescent="0.2">
      <c r="A283" s="46"/>
    </row>
    <row r="284" spans="1:1" x14ac:dyDescent="0.2">
      <c r="A284" s="46"/>
    </row>
    <row r="285" spans="1:1" x14ac:dyDescent="0.2">
      <c r="A285" s="46"/>
    </row>
    <row r="286" spans="1:1" x14ac:dyDescent="0.2">
      <c r="A286" s="46"/>
    </row>
    <row r="287" spans="1:1" x14ac:dyDescent="0.2">
      <c r="A287" s="46"/>
    </row>
    <row r="288" spans="1:1" x14ac:dyDescent="0.2">
      <c r="A288" s="46"/>
    </row>
    <row r="289" spans="1:1" x14ac:dyDescent="0.2">
      <c r="A289" s="46"/>
    </row>
    <row r="290" spans="1:1" x14ac:dyDescent="0.2">
      <c r="A290" s="46"/>
    </row>
    <row r="291" spans="1:1" x14ac:dyDescent="0.2">
      <c r="A291" s="46"/>
    </row>
    <row r="292" spans="1:1" x14ac:dyDescent="0.2">
      <c r="A292" s="46"/>
    </row>
    <row r="293" spans="1:1" x14ac:dyDescent="0.2">
      <c r="A293" s="46"/>
    </row>
    <row r="294" spans="1:1" x14ac:dyDescent="0.2">
      <c r="A294" s="46"/>
    </row>
    <row r="295" spans="1:1" x14ac:dyDescent="0.2">
      <c r="A295" s="46"/>
    </row>
    <row r="296" spans="1:1" x14ac:dyDescent="0.2">
      <c r="A296" s="46"/>
    </row>
    <row r="297" spans="1:1" x14ac:dyDescent="0.2">
      <c r="A297" s="46"/>
    </row>
    <row r="298" spans="1:1" x14ac:dyDescent="0.2">
      <c r="A298" s="46"/>
    </row>
    <row r="299" spans="1:1" x14ac:dyDescent="0.2">
      <c r="A299" s="46"/>
    </row>
    <row r="300" spans="1:1" x14ac:dyDescent="0.2">
      <c r="A300" s="46"/>
    </row>
    <row r="301" spans="1:1" x14ac:dyDescent="0.2">
      <c r="A301" s="46"/>
    </row>
    <row r="302" spans="1:1" x14ac:dyDescent="0.2">
      <c r="A302" s="46"/>
    </row>
    <row r="303" spans="1:1" x14ac:dyDescent="0.2">
      <c r="A303" s="46"/>
    </row>
    <row r="304" spans="1:1" x14ac:dyDescent="0.2">
      <c r="A304" s="46"/>
    </row>
    <row r="305" spans="1:1" x14ac:dyDescent="0.2">
      <c r="A305" s="46"/>
    </row>
    <row r="306" spans="1:1" x14ac:dyDescent="0.2">
      <c r="A306" s="46"/>
    </row>
    <row r="307" spans="1:1" x14ac:dyDescent="0.2">
      <c r="A307" s="46"/>
    </row>
    <row r="308" spans="1:1" x14ac:dyDescent="0.2">
      <c r="A308" s="46"/>
    </row>
    <row r="309" spans="1:1" x14ac:dyDescent="0.2">
      <c r="A309" s="46"/>
    </row>
    <row r="310" spans="1:1" x14ac:dyDescent="0.2">
      <c r="A310" s="46"/>
    </row>
    <row r="311" spans="1:1" x14ac:dyDescent="0.2">
      <c r="A311" s="46"/>
    </row>
    <row r="312" spans="1:1" x14ac:dyDescent="0.2">
      <c r="A312" s="46"/>
    </row>
    <row r="313" spans="1:1" x14ac:dyDescent="0.2">
      <c r="A313" s="46"/>
    </row>
    <row r="314" spans="1:1" x14ac:dyDescent="0.2">
      <c r="A314" s="46"/>
    </row>
    <row r="315" spans="1:1" x14ac:dyDescent="0.2">
      <c r="A315" s="46"/>
    </row>
    <row r="316" spans="1:1" x14ac:dyDescent="0.2">
      <c r="A316" s="46"/>
    </row>
    <row r="317" spans="1:1" x14ac:dyDescent="0.2">
      <c r="A317" s="46"/>
    </row>
    <row r="318" spans="1:1" x14ac:dyDescent="0.2">
      <c r="A318" s="46"/>
    </row>
    <row r="319" spans="1:1" x14ac:dyDescent="0.2">
      <c r="A319" s="46"/>
    </row>
    <row r="320" spans="1:1" x14ac:dyDescent="0.2">
      <c r="A320" s="46"/>
    </row>
    <row r="321" spans="1:1" x14ac:dyDescent="0.2">
      <c r="A321" s="46"/>
    </row>
    <row r="322" spans="1:1" x14ac:dyDescent="0.2">
      <c r="A322" s="46"/>
    </row>
    <row r="323" spans="1:1" x14ac:dyDescent="0.2">
      <c r="A323" s="46"/>
    </row>
    <row r="324" spans="1:1" x14ac:dyDescent="0.2">
      <c r="A324" s="46"/>
    </row>
  </sheetData>
  <mergeCells count="62">
    <mergeCell ref="H1:I1"/>
    <mergeCell ref="B16:E16"/>
    <mergeCell ref="B17:F17"/>
    <mergeCell ref="B18:E18"/>
    <mergeCell ref="B8:F8"/>
    <mergeCell ref="B9:E9"/>
    <mergeCell ref="A7:I7"/>
    <mergeCell ref="A6:I6"/>
    <mergeCell ref="F15:H15"/>
    <mergeCell ref="B10:E10"/>
    <mergeCell ref="B12:E12"/>
    <mergeCell ref="B11:F11"/>
    <mergeCell ref="B13:E13"/>
    <mergeCell ref="F14:H14"/>
    <mergeCell ref="B15:E15"/>
    <mergeCell ref="B14:E14"/>
    <mergeCell ref="B19:E19"/>
    <mergeCell ref="A24:I24"/>
    <mergeCell ref="A25:J25"/>
    <mergeCell ref="A78:I78"/>
    <mergeCell ref="A86:I86"/>
    <mergeCell ref="J21:J22"/>
    <mergeCell ref="A21:A22"/>
    <mergeCell ref="B21:B22"/>
    <mergeCell ref="F21:I21"/>
    <mergeCell ref="C21:C22"/>
    <mergeCell ref="D21:D22"/>
    <mergeCell ref="E21:E22"/>
    <mergeCell ref="A116:I116"/>
    <mergeCell ref="A97:I97"/>
    <mergeCell ref="A111:B111"/>
    <mergeCell ref="B117:F117"/>
    <mergeCell ref="B118:E118"/>
    <mergeCell ref="B119:E119"/>
    <mergeCell ref="B120:F120"/>
    <mergeCell ref="B121:E121"/>
    <mergeCell ref="B125:E125"/>
    <mergeCell ref="B126:F126"/>
    <mergeCell ref="B127:E127"/>
    <mergeCell ref="B128:E128"/>
    <mergeCell ref="B122:E122"/>
    <mergeCell ref="B123:E123"/>
    <mergeCell ref="F123:H123"/>
    <mergeCell ref="B124:E124"/>
    <mergeCell ref="F124:H124"/>
    <mergeCell ref="J130:J131"/>
    <mergeCell ref="A133:I133"/>
    <mergeCell ref="A134:J134"/>
    <mergeCell ref="A180:I180"/>
    <mergeCell ref="A188:I188"/>
    <mergeCell ref="A130:A131"/>
    <mergeCell ref="B130:B131"/>
    <mergeCell ref="C130:C131"/>
    <mergeCell ref="D130:D131"/>
    <mergeCell ref="E130:E131"/>
    <mergeCell ref="F130:I130"/>
    <mergeCell ref="A198:I198"/>
    <mergeCell ref="A230:B230"/>
    <mergeCell ref="C237:E237"/>
    <mergeCell ref="G237:I237"/>
    <mergeCell ref="C238:E238"/>
    <mergeCell ref="G238:I238"/>
  </mergeCells>
  <phoneticPr fontId="0" type="noConversion"/>
  <pageMargins left="0.78740157480314965" right="0" top="0.31496062992125984" bottom="0.27559055118110237" header="0" footer="0.31496062992125984"/>
  <pageSetup paperSize="9" scale="55" fitToHeight="0" orientation="landscape" r:id="rId1"/>
  <headerFooter alignWithMargins="0"/>
  <rowBreaks count="4" manualBreakCount="4">
    <brk id="27" max="9" man="1"/>
    <brk id="52" max="9" man="1"/>
    <brk id="65" max="9" man="1"/>
    <brk id="9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 Фін план (новий 11.11.19</vt:lpstr>
      <vt:lpstr>'I. Фін план (новий 11.11.19'!Заголовки_для_печати</vt:lpstr>
      <vt:lpstr>'I. Фін план (новий 11.11.19'!Область_печати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2025-09-04T11:25:38Z</cp:lastPrinted>
  <dcterms:created xsi:type="dcterms:W3CDTF">2019-03-11T09:36:47Z</dcterms:created>
  <dcterms:modified xsi:type="dcterms:W3CDTF">2025-09-04T11:28:53Z</dcterms:modified>
</cp:coreProperties>
</file>