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-120" yWindow="-60" windowWidth="19320" windowHeight="11100"/>
  </bookViews>
  <sheets>
    <sheet name="I. Фін план (новий 11.11.19" sheetId="3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</externalReferences>
  <definedNames>
    <definedName name="__123Graph_XGRAPH3" localSheetId="0" hidden="1">[1]GDP!#REF!</definedName>
    <definedName name="__123Graph_XGRAPH3" hidden="1">[1]GDP!#REF!</definedName>
    <definedName name="aa">'[2]1993'!$A$1:$IV$3,'[2]1993'!$A$1:$A$65536</definedName>
    <definedName name="ad">'[3]МТР Газ України'!$B$1</definedName>
    <definedName name="as">'[4]МТР Газ України'!$B$1</definedName>
    <definedName name="asdf">[5]Inform!$E$6</definedName>
    <definedName name="asdfg">[5]Inform!$F$2</definedName>
    <definedName name="BuiltIn_Print_Area___1___1" localSheetId="0">#REF!</definedName>
    <definedName name="BuiltIn_Print_Area___1___1">#REF!</definedName>
    <definedName name="ClDate">[6]Inform!$E$6</definedName>
    <definedName name="ClDate_21">[7]Inform!$E$6</definedName>
    <definedName name="ClDate_25">[7]Inform!$E$6</definedName>
    <definedName name="ClDate_6">[8]Inform!$E$6</definedName>
    <definedName name="CompName">[6]Inform!$F$2</definedName>
    <definedName name="CompName_21">[7]Inform!$F$2</definedName>
    <definedName name="CompName_25">[7]Inform!$F$2</definedName>
    <definedName name="CompName_6">[8]Inform!$F$2</definedName>
    <definedName name="CompNameE">[6]Inform!$G$2</definedName>
    <definedName name="CompNameE_21">[7]Inform!$G$2</definedName>
    <definedName name="CompNameE_25">[7]Inform!$G$2</definedName>
    <definedName name="CompNameE_6">[8]Inform!$G$2</definedName>
    <definedName name="Cost_Category_National_ID" localSheetId="0">#REF!</definedName>
    <definedName name="Cost_Category_National_ID">#REF!</definedName>
    <definedName name="Cе511" localSheetId="0">#REF!</definedName>
    <definedName name="Cе511">#REF!</definedName>
    <definedName name="d">'[9]МТР Газ України'!$B$4</definedName>
    <definedName name="dCPIb" localSheetId="0">[10]попер_роз!#REF!</definedName>
    <definedName name="dCPIb">[10]попер_роз!#REF!</definedName>
    <definedName name="dPPIb" localSheetId="0">[10]попер_роз!#REF!</definedName>
    <definedName name="dPPIb">[10]попер_роз!#REF!</definedName>
    <definedName name="ds" localSheetId="0">'[11]7  Інші витрати'!#REF!</definedName>
    <definedName name="ds">'[11]7  Інші витрати'!#REF!</definedName>
    <definedName name="Fact_Type_ID" localSheetId="0">#REF!</definedName>
    <definedName name="Fact_Type_ID">#REF!</definedName>
    <definedName name="G">'[12]МТР Газ України'!$B$1</definedName>
    <definedName name="ij1sssss" localSheetId="0">'[13]7  Інші витрати'!#REF!</definedName>
    <definedName name="ij1sssss">'[13]7  Інші витрати'!#REF!</definedName>
    <definedName name="LastItem">[14]Лист1!$A$1</definedName>
    <definedName name="Load">'[15]МТР Газ України'!$B$4</definedName>
    <definedName name="Load_ID">'[16]МТР Газ України'!$B$4</definedName>
    <definedName name="Load_ID_10" localSheetId="0">'[17]7  Інші витрати'!#REF!</definedName>
    <definedName name="Load_ID_10">'[17]7  Інші витрати'!#REF!</definedName>
    <definedName name="Load_ID_11">'[18]МТР Газ України'!$B$4</definedName>
    <definedName name="Load_ID_12">'[18]МТР Газ України'!$B$4</definedName>
    <definedName name="Load_ID_13">'[18]МТР Газ України'!$B$4</definedName>
    <definedName name="Load_ID_14">'[18]МТР Газ України'!$B$4</definedName>
    <definedName name="Load_ID_15">'[18]МТР Газ України'!$B$4</definedName>
    <definedName name="Load_ID_16">'[18]МТР Газ України'!$B$4</definedName>
    <definedName name="Load_ID_17">'[18]МТР Газ України'!$B$4</definedName>
    <definedName name="Load_ID_18">'[19]МТР Газ України'!$B$4</definedName>
    <definedName name="Load_ID_19">'[20]МТР Газ України'!$B$4</definedName>
    <definedName name="Load_ID_20">'[19]МТР Газ України'!$B$4</definedName>
    <definedName name="Load_ID_200">'[15]МТР Газ України'!$B$4</definedName>
    <definedName name="Load_ID_21">'[21]МТР Газ України'!$B$4</definedName>
    <definedName name="Load_ID_23">'[20]МТР Газ України'!$B$4</definedName>
    <definedName name="Load_ID_25">'[21]МТР Газ України'!$B$4</definedName>
    <definedName name="Load_ID_542">'[22]МТР Газ України'!$B$4</definedName>
    <definedName name="Load_ID_6">'[18]МТР Газ України'!$B$4</definedName>
    <definedName name="OpDate">[6]Inform!$E$5</definedName>
    <definedName name="OpDate_21">[7]Inform!$E$5</definedName>
    <definedName name="OpDate_25">[7]Inform!$E$5</definedName>
    <definedName name="OpDate_6">[8]Inform!$E$5</definedName>
    <definedName name="QR">[23]Inform!$E$5</definedName>
    <definedName name="qw">[5]Inform!$E$5</definedName>
    <definedName name="qwert">[5]Inform!$G$2</definedName>
    <definedName name="qwerty">'[4]МТР Газ України'!$B$4</definedName>
    <definedName name="ShowFil" localSheetId="0">[14]!ShowFil</definedName>
    <definedName name="ShowFil">[14]!ShowFil</definedName>
    <definedName name="SU_ID" localSheetId="0">#REF!</definedName>
    <definedName name="SU_ID">#REF!</definedName>
    <definedName name="Time_ID">'[16]МТР Газ України'!$B$1</definedName>
    <definedName name="Time_ID_10" localSheetId="0">'[17]7  Інші витрати'!#REF!</definedName>
    <definedName name="Time_ID_10">'[17]7  Інші витрати'!#REF!</definedName>
    <definedName name="Time_ID_11">'[18]МТР Газ України'!$B$1</definedName>
    <definedName name="Time_ID_12">'[18]МТР Газ України'!$B$1</definedName>
    <definedName name="Time_ID_13">'[18]МТР Газ України'!$B$1</definedName>
    <definedName name="Time_ID_14">'[18]МТР Газ України'!$B$1</definedName>
    <definedName name="Time_ID_15">'[18]МТР Газ України'!$B$1</definedName>
    <definedName name="Time_ID_16">'[18]МТР Газ України'!$B$1</definedName>
    <definedName name="Time_ID_17">'[18]МТР Газ України'!$B$1</definedName>
    <definedName name="Time_ID_18">'[19]МТР Газ України'!$B$1</definedName>
    <definedName name="Time_ID_19">'[20]МТР Газ України'!$B$1</definedName>
    <definedName name="Time_ID_20">'[19]МТР Газ України'!$B$1</definedName>
    <definedName name="Time_ID_21">'[21]МТР Газ України'!$B$1</definedName>
    <definedName name="Time_ID_23">'[20]МТР Газ України'!$B$1</definedName>
    <definedName name="Time_ID_25">'[21]МТР Газ України'!$B$1</definedName>
    <definedName name="Time_ID_6">'[18]МТР Газ України'!$B$1</definedName>
    <definedName name="Time_ID0">'[16]МТР Газ України'!$F$1</definedName>
    <definedName name="Time_ID0_10" localSheetId="0">'[17]7  Інші витрати'!#REF!</definedName>
    <definedName name="Time_ID0_10">'[17]7  Інші витрати'!#REF!</definedName>
    <definedName name="Time_ID0_11">'[18]МТР Газ України'!$F$1</definedName>
    <definedName name="Time_ID0_12">'[18]МТР Газ України'!$F$1</definedName>
    <definedName name="Time_ID0_13">'[18]МТР Газ України'!$F$1</definedName>
    <definedName name="Time_ID0_14">'[18]МТР Газ України'!$F$1</definedName>
    <definedName name="Time_ID0_15">'[18]МТР Газ України'!$F$1</definedName>
    <definedName name="Time_ID0_16">'[18]МТР Газ України'!$F$1</definedName>
    <definedName name="Time_ID0_17">'[18]МТР Газ України'!$F$1</definedName>
    <definedName name="Time_ID0_18">'[19]МТР Газ України'!$F$1</definedName>
    <definedName name="Time_ID0_19">'[20]МТР Газ України'!$F$1</definedName>
    <definedName name="Time_ID0_20">'[19]МТР Газ України'!$F$1</definedName>
    <definedName name="Time_ID0_21">'[21]МТР Газ України'!$F$1</definedName>
    <definedName name="Time_ID0_23">'[20]МТР Газ України'!$F$1</definedName>
    <definedName name="Time_ID0_25">'[21]МТР Газ України'!$F$1</definedName>
    <definedName name="Time_ID0_6">'[18]МТР Газ України'!$F$1</definedName>
    <definedName name="ttttttt" localSheetId="0">#REF!</definedName>
    <definedName name="ttttttt">#REF!</definedName>
    <definedName name="Unit">[6]Inform!$E$38</definedName>
    <definedName name="Unit_21">[7]Inform!$E$38</definedName>
    <definedName name="Unit_25">[7]Inform!$E$38</definedName>
    <definedName name="Unit_6">[8]Inform!$E$38</definedName>
    <definedName name="WQER">'[24]МТР Газ України'!$B$4</definedName>
    <definedName name="wr">'[24]МТР Газ України'!$B$4</definedName>
    <definedName name="yyyy" localSheetId="0">#REF!</definedName>
    <definedName name="yyyy">#REF!</definedName>
    <definedName name="zx">'[4]МТР Газ України'!$F$1</definedName>
    <definedName name="zxc">[5]Inform!$E$38</definedName>
    <definedName name="а" localSheetId="0">'[13]7  Інші витрати'!#REF!</definedName>
    <definedName name="а">'[13]7  Інші витрати'!#REF!</definedName>
    <definedName name="ав" localSheetId="0">#REF!</definedName>
    <definedName name="ав">#REF!</definedName>
    <definedName name="аен">'[24]МТР Газ України'!$B$4</definedName>
    <definedName name="_xlnm.Database">'[25]Ener '!$A$1:$G$2645</definedName>
    <definedName name="в">'[26]МТР Газ України'!$F$1</definedName>
    <definedName name="ватт" localSheetId="0">'[27]БАЗА  '!#REF!</definedName>
    <definedName name="ватт">'[27]БАЗА  '!#REF!</definedName>
    <definedName name="Д">'[15]МТР Газ України'!$B$4</definedName>
    <definedName name="е" localSheetId="0">#REF!</definedName>
    <definedName name="е">#REF!</definedName>
    <definedName name="є" localSheetId="0">#REF!</definedName>
    <definedName name="є">#REF!</definedName>
    <definedName name="_xlnm.Print_Titles" localSheetId="0">'I. Фін план (новий 11.11.19'!$21:$23</definedName>
    <definedName name="Заголовки_для_печати_МИ">'[28]1993'!$A$1:$IV$3,'[28]1993'!$A$1:$A$65536</definedName>
    <definedName name="і">[30]Inform!$F$2</definedName>
    <definedName name="ів" localSheetId="0">#REF!</definedName>
    <definedName name="ів">#REF!</definedName>
    <definedName name="ів___0" localSheetId="0">#REF!</definedName>
    <definedName name="ів___0">#REF!</definedName>
    <definedName name="ів_22" localSheetId="0">#REF!</definedName>
    <definedName name="ів_22">#REF!</definedName>
    <definedName name="ів_26" localSheetId="0">#REF!</definedName>
    <definedName name="ів_26">#REF!</definedName>
    <definedName name="іваіа" localSheetId="0">'[29]7  Інші витрати'!#REF!</definedName>
    <definedName name="іваіа">'[29]7  Інші витрати'!#REF!</definedName>
    <definedName name="іваф" localSheetId="0">#REF!</definedName>
    <definedName name="іваф">#REF!</definedName>
    <definedName name="івів">'[12]МТР Газ України'!$B$1</definedName>
    <definedName name="іцу">[23]Inform!$G$2</definedName>
    <definedName name="йуц" localSheetId="0">#REF!</definedName>
    <definedName name="йуц">#REF!</definedName>
    <definedName name="йцу" localSheetId="0">#REF!</definedName>
    <definedName name="йцу">#REF!</definedName>
    <definedName name="йцуйй" localSheetId="0">#REF!</definedName>
    <definedName name="йцуйй">#REF!</definedName>
    <definedName name="йцукц" localSheetId="0">'[29]7  Інші витрати'!#REF!</definedName>
    <definedName name="йцукц">'[29]7  Інші витрати'!#REF!</definedName>
    <definedName name="КЕ" localSheetId="0">#REF!</definedName>
    <definedName name="КЕ">#REF!</definedName>
    <definedName name="КЕ___0" localSheetId="0">#REF!</definedName>
    <definedName name="КЕ___0">#REF!</definedName>
    <definedName name="КЕ_22" localSheetId="0">#REF!</definedName>
    <definedName name="КЕ_22">#REF!</definedName>
    <definedName name="КЕ_26" localSheetId="0">#REF!</definedName>
    <definedName name="КЕ_26">#REF!</definedName>
    <definedName name="кен" localSheetId="0">#REF!</definedName>
    <definedName name="кен">#REF!</definedName>
    <definedName name="л" localSheetId="0">#REF!</definedName>
    <definedName name="л">#REF!</definedName>
    <definedName name="_xlnm.Print_Area" localSheetId="0">'I. Фін план (новий 11.11.19'!$A$1:$J$235</definedName>
    <definedName name="п" localSheetId="0">'[13]7  Інші витрати'!#REF!</definedName>
    <definedName name="п">'[13]7  Інші витрати'!#REF!</definedName>
    <definedName name="пдв">'[15]МТР Газ України'!$B$4</definedName>
    <definedName name="пдв_утг">'[15]МТР Газ України'!$F$1</definedName>
    <definedName name="План" localSheetId="0">#REF!</definedName>
    <definedName name="План">#REF!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." localSheetId="0">#REF!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.">#REF!</definedName>
    <definedName name="ппп">[31]Inform!$E$6</definedName>
    <definedName name="р" localSheetId="0">#REF!</definedName>
    <definedName name="р">#REF!</definedName>
    <definedName name="т">[32]Inform!$E$6</definedName>
    <definedName name="тариф">[33]Inform!$G$2</definedName>
    <definedName name="уйцукйцуйу" localSheetId="0">#REF!</definedName>
    <definedName name="уйцукйцуйу">#REF!</definedName>
    <definedName name="уке">[34]Inform!$G$2</definedName>
    <definedName name="УТГ">'[15]МТР Газ України'!$B$4</definedName>
    <definedName name="фів">'[24]МТР Газ України'!$B$4</definedName>
    <definedName name="фіваіф" localSheetId="0">'[29]7  Інші витрати'!#REF!</definedName>
    <definedName name="фіваіф">'[29]7  Інші витрати'!#REF!</definedName>
    <definedName name="фф">'[26]МТР Газ України'!$F$1</definedName>
    <definedName name="ц" localSheetId="0">'[13]7  Інші витрати'!#REF!</definedName>
    <definedName name="ц">'[13]7  Інші витрати'!#REF!</definedName>
    <definedName name="ччч" localSheetId="0">'[35]БАЗА  '!#REF!</definedName>
    <definedName name="ччч">'[35]БАЗА  '!#REF!</definedName>
    <definedName name="ш" localSheetId="0">#REF!</definedName>
    <definedName name="ш">#REF!</definedName>
  </definedNames>
  <calcPr calcId="145621"/>
</workbook>
</file>

<file path=xl/calcChain.xml><?xml version="1.0" encoding="utf-8"?>
<calcChain xmlns="http://schemas.openxmlformats.org/spreadsheetml/2006/main">
  <c r="D203" i="3" l="1"/>
  <c r="D147" i="3"/>
  <c r="D143" i="3"/>
  <c r="D185" i="3"/>
  <c r="D184" i="3"/>
  <c r="D183" i="3"/>
  <c r="D182" i="3"/>
  <c r="D191" i="3"/>
  <c r="D158" i="3"/>
  <c r="D135" i="3"/>
  <c r="D223" i="3" s="1"/>
  <c r="I144" i="3"/>
  <c r="H144" i="3"/>
  <c r="G144" i="3"/>
  <c r="F144" i="3"/>
  <c r="I146" i="3"/>
  <c r="H146" i="3"/>
  <c r="G146" i="3"/>
  <c r="F146" i="3"/>
  <c r="I213" i="3"/>
  <c r="D213" i="3"/>
  <c r="D212" i="3" s="1"/>
  <c r="I137" i="3"/>
  <c r="H137" i="3"/>
  <c r="G137" i="3"/>
  <c r="F137" i="3"/>
  <c r="F135" i="3" s="1"/>
  <c r="C36" i="3"/>
  <c r="F36" i="3"/>
  <c r="D36" i="3"/>
  <c r="D26" i="3"/>
  <c r="D181" i="3" l="1"/>
  <c r="D142" i="3"/>
  <c r="D224" i="3" s="1"/>
  <c r="E51" i="3"/>
  <c r="H230" i="3" l="1"/>
  <c r="G230" i="3"/>
  <c r="F230" i="3"/>
  <c r="H229" i="3"/>
  <c r="G229" i="3" s="1"/>
  <c r="F229" i="3" s="1"/>
  <c r="D225" i="3"/>
  <c r="E222" i="3"/>
  <c r="E221" i="3"/>
  <c r="E220" i="3"/>
  <c r="E219" i="3"/>
  <c r="E218" i="3"/>
  <c r="E217" i="3"/>
  <c r="E215" i="3"/>
  <c r="E214" i="3"/>
  <c r="H213" i="3"/>
  <c r="H212" i="3" s="1"/>
  <c r="G213" i="3"/>
  <c r="G212" i="3" s="1"/>
  <c r="F213" i="3"/>
  <c r="I212" i="3"/>
  <c r="E211" i="3"/>
  <c r="E210" i="3"/>
  <c r="E209" i="3"/>
  <c r="D208" i="3"/>
  <c r="E207" i="3"/>
  <c r="E206" i="3"/>
  <c r="E205" i="3"/>
  <c r="E204" i="3"/>
  <c r="I203" i="3"/>
  <c r="H203" i="3"/>
  <c r="G203" i="3"/>
  <c r="F203" i="3"/>
  <c r="E202" i="3"/>
  <c r="E201" i="3"/>
  <c r="E200" i="3"/>
  <c r="E197" i="3"/>
  <c r="E196" i="3"/>
  <c r="E195" i="3"/>
  <c r="E194" i="3"/>
  <c r="E193" i="3"/>
  <c r="E192" i="3"/>
  <c r="I191" i="3"/>
  <c r="H191" i="3"/>
  <c r="G191" i="3"/>
  <c r="F191" i="3"/>
  <c r="E190" i="3"/>
  <c r="I189" i="3"/>
  <c r="H189" i="3"/>
  <c r="I185" i="3"/>
  <c r="H185" i="3"/>
  <c r="G185" i="3"/>
  <c r="F185" i="3"/>
  <c r="I184" i="3"/>
  <c r="H184" i="3"/>
  <c r="G184" i="3"/>
  <c r="F184" i="3"/>
  <c r="I183" i="3"/>
  <c r="H183" i="3"/>
  <c r="G183" i="3"/>
  <c r="F183" i="3"/>
  <c r="I182" i="3"/>
  <c r="H182" i="3"/>
  <c r="G182" i="3"/>
  <c r="F182" i="3"/>
  <c r="E179" i="3"/>
  <c r="E178" i="3"/>
  <c r="E177" i="3"/>
  <c r="E176" i="3"/>
  <c r="E175" i="3"/>
  <c r="E172" i="3"/>
  <c r="E170" i="3"/>
  <c r="E169" i="3"/>
  <c r="E168" i="3"/>
  <c r="E167" i="3"/>
  <c r="E166" i="3"/>
  <c r="E165" i="3"/>
  <c r="E164" i="3"/>
  <c r="E163" i="3"/>
  <c r="I162" i="3"/>
  <c r="H162" i="3"/>
  <c r="G162" i="3"/>
  <c r="F162" i="3"/>
  <c r="D162" i="3"/>
  <c r="D186" i="3" s="1"/>
  <c r="D187" i="3" s="1"/>
  <c r="C162" i="3"/>
  <c r="E161" i="3"/>
  <c r="E160" i="3"/>
  <c r="E159" i="3"/>
  <c r="I158" i="3"/>
  <c r="H158" i="3"/>
  <c r="G158" i="3"/>
  <c r="F158" i="3"/>
  <c r="E157" i="3"/>
  <c r="E156" i="3"/>
  <c r="E155" i="3"/>
  <c r="E154" i="3"/>
  <c r="E153" i="3"/>
  <c r="E152" i="3"/>
  <c r="E151" i="3"/>
  <c r="E150" i="3"/>
  <c r="E149" i="3"/>
  <c r="E148" i="3"/>
  <c r="I147" i="3"/>
  <c r="H147" i="3"/>
  <c r="G147" i="3"/>
  <c r="F147" i="3"/>
  <c r="E146" i="3"/>
  <c r="E145" i="3"/>
  <c r="E144" i="3"/>
  <c r="I143" i="3"/>
  <c r="H143" i="3"/>
  <c r="G143" i="3"/>
  <c r="F143" i="3"/>
  <c r="E141" i="3"/>
  <c r="E140" i="3"/>
  <c r="E138" i="3"/>
  <c r="E137" i="3"/>
  <c r="E136" i="3"/>
  <c r="I135" i="3"/>
  <c r="H135" i="3"/>
  <c r="G135" i="3"/>
  <c r="G223" i="3" l="1"/>
  <c r="I223" i="3"/>
  <c r="H223" i="3"/>
  <c r="I142" i="3"/>
  <c r="I224" i="3" s="1"/>
  <c r="I225" i="3" s="1"/>
  <c r="F223" i="3"/>
  <c r="F181" i="3"/>
  <c r="H181" i="3"/>
  <c r="E183" i="3"/>
  <c r="E185" i="3"/>
  <c r="E189" i="3"/>
  <c r="E203" i="3"/>
  <c r="E213" i="3"/>
  <c r="G181" i="3"/>
  <c r="I181" i="3"/>
  <c r="F186" i="3"/>
  <c r="H186" i="3"/>
  <c r="E147" i="3"/>
  <c r="E143" i="3"/>
  <c r="G186" i="3"/>
  <c r="I186" i="3"/>
  <c r="E162" i="3"/>
  <c r="E182" i="3"/>
  <c r="G142" i="3"/>
  <c r="G224" i="3" s="1"/>
  <c r="G225" i="3" s="1"/>
  <c r="E158" i="3"/>
  <c r="H142" i="3"/>
  <c r="H224" i="3" s="1"/>
  <c r="H225" i="3" s="1"/>
  <c r="E184" i="3"/>
  <c r="E191" i="3"/>
  <c r="E223" i="3"/>
  <c r="E135" i="3"/>
  <c r="F142" i="3"/>
  <c r="F212" i="3"/>
  <c r="E212" i="3" s="1"/>
  <c r="C83" i="3"/>
  <c r="C82" i="3"/>
  <c r="C81" i="3"/>
  <c r="C80" i="3"/>
  <c r="C44" i="3"/>
  <c r="C26" i="3"/>
  <c r="D87" i="3"/>
  <c r="D83" i="3"/>
  <c r="D82" i="3"/>
  <c r="D81" i="3"/>
  <c r="D80" i="3"/>
  <c r="D44" i="3"/>
  <c r="D90" i="3"/>
  <c r="D98" i="3"/>
  <c r="I187" i="3" l="1"/>
  <c r="G187" i="3"/>
  <c r="F187" i="3"/>
  <c r="E186" i="3"/>
  <c r="E181" i="3"/>
  <c r="H187" i="3"/>
  <c r="D108" i="3"/>
  <c r="C79" i="3"/>
  <c r="F224" i="3"/>
  <c r="E142" i="3"/>
  <c r="D79" i="3"/>
  <c r="F55" i="3"/>
  <c r="E91" i="3"/>
  <c r="E101" i="3"/>
  <c r="I87" i="3"/>
  <c r="H87" i="3"/>
  <c r="G87" i="3"/>
  <c r="F87" i="3"/>
  <c r="I98" i="3"/>
  <c r="H98" i="3"/>
  <c r="G98" i="3"/>
  <c r="F98" i="3"/>
  <c r="I36" i="3"/>
  <c r="I44" i="3"/>
  <c r="I55" i="3"/>
  <c r="I60" i="3"/>
  <c r="H36" i="3"/>
  <c r="H44" i="3"/>
  <c r="H55" i="3"/>
  <c r="H60" i="3"/>
  <c r="G36" i="3"/>
  <c r="G44" i="3"/>
  <c r="G55" i="3"/>
  <c r="G60" i="3"/>
  <c r="F44" i="3"/>
  <c r="F60" i="3"/>
  <c r="I28" i="3"/>
  <c r="I26" i="3" s="1"/>
  <c r="H28" i="3"/>
  <c r="H26" i="3" s="1"/>
  <c r="G28" i="3"/>
  <c r="G26" i="3" s="1"/>
  <c r="F28" i="3"/>
  <c r="F26" i="3" s="1"/>
  <c r="E59" i="3"/>
  <c r="E58" i="3"/>
  <c r="E57" i="3"/>
  <c r="E56" i="3"/>
  <c r="E34" i="3"/>
  <c r="I82" i="3"/>
  <c r="H82" i="3"/>
  <c r="G82" i="3"/>
  <c r="F82" i="3"/>
  <c r="E42" i="3"/>
  <c r="E41" i="3"/>
  <c r="E38" i="3"/>
  <c r="E45" i="3"/>
  <c r="E46" i="3"/>
  <c r="E47" i="3"/>
  <c r="E48" i="3"/>
  <c r="E49" i="3"/>
  <c r="E33" i="3"/>
  <c r="E31" i="3"/>
  <c r="E29" i="3"/>
  <c r="H115" i="3"/>
  <c r="G115" i="3"/>
  <c r="F115" i="3"/>
  <c r="H114" i="3"/>
  <c r="G114" i="3" s="1"/>
  <c r="F114" i="3" s="1"/>
  <c r="C60" i="3"/>
  <c r="C90" i="3"/>
  <c r="C103" i="3"/>
  <c r="E107" i="3"/>
  <c r="E106" i="3"/>
  <c r="E105" i="3"/>
  <c r="E104" i="3"/>
  <c r="D103" i="3"/>
  <c r="E102" i="3"/>
  <c r="E100" i="3"/>
  <c r="E99" i="3"/>
  <c r="C98" i="3"/>
  <c r="C108" i="3" s="1"/>
  <c r="E96" i="3"/>
  <c r="E95" i="3"/>
  <c r="E93" i="3"/>
  <c r="E92" i="3"/>
  <c r="I90" i="3"/>
  <c r="H90" i="3"/>
  <c r="G90" i="3"/>
  <c r="F90" i="3"/>
  <c r="E88" i="3"/>
  <c r="I83" i="3"/>
  <c r="G83" i="3"/>
  <c r="F83" i="3"/>
  <c r="H81" i="3"/>
  <c r="F81" i="3"/>
  <c r="I80" i="3"/>
  <c r="G80" i="3"/>
  <c r="E77" i="3"/>
  <c r="E76" i="3"/>
  <c r="E75" i="3"/>
  <c r="E74" i="3"/>
  <c r="E73" i="3"/>
  <c r="E70" i="3"/>
  <c r="E68" i="3"/>
  <c r="E67" i="3"/>
  <c r="E66" i="3"/>
  <c r="E65" i="3"/>
  <c r="E64" i="3"/>
  <c r="E63" i="3"/>
  <c r="E62" i="3"/>
  <c r="E61" i="3"/>
  <c r="D60" i="3"/>
  <c r="D84" i="3" s="1"/>
  <c r="H83" i="3"/>
  <c r="E54" i="3"/>
  <c r="E53" i="3"/>
  <c r="E52" i="3"/>
  <c r="I81" i="3"/>
  <c r="G81" i="3"/>
  <c r="H80" i="3"/>
  <c r="F80" i="3"/>
  <c r="E43" i="3"/>
  <c r="E40" i="3"/>
  <c r="E39" i="3"/>
  <c r="E37" i="3"/>
  <c r="E32" i="3"/>
  <c r="E30" i="3"/>
  <c r="E27" i="3"/>
  <c r="E50" i="3"/>
  <c r="F35" i="3" l="1"/>
  <c r="D35" i="3"/>
  <c r="D109" i="3"/>
  <c r="E187" i="3"/>
  <c r="C84" i="3"/>
  <c r="C35" i="3"/>
  <c r="C85" i="3"/>
  <c r="E55" i="3"/>
  <c r="F108" i="3"/>
  <c r="E224" i="3"/>
  <c r="E225" i="3" s="1"/>
  <c r="F225" i="3"/>
  <c r="E87" i="3"/>
  <c r="D110" i="3"/>
  <c r="C109" i="3"/>
  <c r="C110" i="3" s="1"/>
  <c r="E60" i="3"/>
  <c r="D85" i="3"/>
  <c r="E83" i="3"/>
  <c r="E82" i="3"/>
  <c r="H108" i="3"/>
  <c r="I79" i="3"/>
  <c r="I84" i="3"/>
  <c r="E90" i="3"/>
  <c r="E36" i="3"/>
  <c r="I35" i="3"/>
  <c r="E80" i="3"/>
  <c r="E81" i="3"/>
  <c r="G84" i="3"/>
  <c r="H84" i="3"/>
  <c r="H79" i="3"/>
  <c r="H35" i="3"/>
  <c r="G79" i="3"/>
  <c r="F84" i="3"/>
  <c r="E44" i="3"/>
  <c r="F79" i="3"/>
  <c r="G35" i="3"/>
  <c r="E28" i="3"/>
  <c r="I108" i="3"/>
  <c r="E98" i="3"/>
  <c r="E26" i="3"/>
  <c r="G108" i="3"/>
  <c r="I85" i="3" l="1"/>
  <c r="I109" i="3" s="1"/>
  <c r="I110" i="3" s="1"/>
  <c r="G85" i="3"/>
  <c r="G109" i="3" s="1"/>
  <c r="G110" i="3" s="1"/>
  <c r="H85" i="3"/>
  <c r="H109" i="3" s="1"/>
  <c r="H110" i="3" s="1"/>
  <c r="E35" i="3"/>
  <c r="E79" i="3"/>
  <c r="E84" i="3"/>
  <c r="F85" i="3"/>
  <c r="E108" i="3"/>
  <c r="F109" i="3" l="1"/>
  <c r="E85" i="3"/>
  <c r="F110" i="3" l="1"/>
  <c r="E109" i="3"/>
  <c r="E110" i="3" s="1"/>
</calcChain>
</file>

<file path=xl/sharedStrings.xml><?xml version="1.0" encoding="utf-8"?>
<sst xmlns="http://schemas.openxmlformats.org/spreadsheetml/2006/main" count="314" uniqueCount="176">
  <si>
    <t>"ЗАТВЕРДЖЕНО"</t>
  </si>
  <si>
    <t xml:space="preserve">Підприємство  </t>
  </si>
  <si>
    <t xml:space="preserve">за ЄДРПОУ </t>
  </si>
  <si>
    <t xml:space="preserve">Організаційно-правова форма </t>
  </si>
  <si>
    <t>комунальне підприємство</t>
  </si>
  <si>
    <t>за КОПФГ</t>
  </si>
  <si>
    <t>Територія</t>
  </si>
  <si>
    <t>за КОАТУУ</t>
  </si>
  <si>
    <r>
      <t xml:space="preserve">Орган державного управління  </t>
    </r>
    <r>
      <rPr>
        <b/>
        <i/>
        <sz val="14"/>
        <rFont val="Times New Roman"/>
        <family val="1"/>
        <charset val="204"/>
      </rPr>
      <t xml:space="preserve"> </t>
    </r>
  </si>
  <si>
    <t>за СПОДУ</t>
  </si>
  <si>
    <t xml:space="preserve">Галузь     </t>
  </si>
  <si>
    <t>Охорона здоров'я</t>
  </si>
  <si>
    <t>за ЗКГНГ</t>
  </si>
  <si>
    <t xml:space="preserve">Вид економічної діяльності    </t>
  </si>
  <si>
    <t xml:space="preserve">за  КВЕД  </t>
  </si>
  <si>
    <t>Одиниця виміру, грн.</t>
  </si>
  <si>
    <t>Форма власності</t>
  </si>
  <si>
    <t>комунальна</t>
  </si>
  <si>
    <t xml:space="preserve">Місцезнаходження  </t>
  </si>
  <si>
    <t xml:space="preserve">Телефон </t>
  </si>
  <si>
    <t>Керівник</t>
  </si>
  <si>
    <t>тис. грн.</t>
  </si>
  <si>
    <t>Найменування показника</t>
  </si>
  <si>
    <t xml:space="preserve">Код рядка </t>
  </si>
  <si>
    <t>Факт минулого року</t>
  </si>
  <si>
    <t>Фінансовий план поточного року</t>
  </si>
  <si>
    <t>Плановий рік  (усього)</t>
  </si>
  <si>
    <t xml:space="preserve">У тому числі за кварталами </t>
  </si>
  <si>
    <t>Пояснення та обґрунтування до запланованого рівня доходів/витрат</t>
  </si>
  <si>
    <t xml:space="preserve">І  </t>
  </si>
  <si>
    <t xml:space="preserve">ІІ  </t>
  </si>
  <si>
    <t xml:space="preserve">ІІІ  </t>
  </si>
  <si>
    <t xml:space="preserve">ІV </t>
  </si>
  <si>
    <t>I. Фінансові результати</t>
  </si>
  <si>
    <t>Доходи і витрати від операційної діяльності (деталізація)</t>
  </si>
  <si>
    <t>Дохід (виручка) від реалізації продукції (товарів, робіт, послуг)</t>
  </si>
  <si>
    <t>Дохід з місцевого бюджету цільового фінансування на оплату комунальних послуг та енергоносіїв, товарів, робіт та послуг</t>
  </si>
  <si>
    <t>Дохід з місцевого бюджету за цільовими програмами, у тому числі:</t>
  </si>
  <si>
    <t>Собівартість реалізованої продукції (товарів, робіт, послуг)</t>
  </si>
  <si>
    <t>Витрати на послуги, матеріали та сировину, в т. ч.:</t>
  </si>
  <si>
    <t>медикаменти та перев’язувальні матеріали</t>
  </si>
  <si>
    <t>Витрати на паливо-мастильні матеріали</t>
  </si>
  <si>
    <t>Витрати на комунальні послуги та енергоносії, в т.ч.:</t>
  </si>
  <si>
    <t>Витрати на електроенергію</t>
  </si>
  <si>
    <t>Витрати на водопостачання та водовідведення</t>
  </si>
  <si>
    <t>Витрати на природній газ</t>
  </si>
  <si>
    <t>Витрати на тверде паливо</t>
  </si>
  <si>
    <t>Витрати на оплату праці</t>
  </si>
  <si>
    <t>Відрахування на соціальні заходи</t>
  </si>
  <si>
    <t>Витрати по виконанню цільових програм</t>
  </si>
  <si>
    <t>Витрати, що здійснюються для підтримання об’єкта в робочому стані (проведення ремонту, технічного огляду, нагляду, обслуговування тощо)</t>
  </si>
  <si>
    <t>Амортизація</t>
  </si>
  <si>
    <t>Інші витрати (розшифрувати)</t>
  </si>
  <si>
    <t>Адміністративні витрати, у тому числі:</t>
  </si>
  <si>
    <t>витрати на канцтовари, офісне приладдя та устаткування</t>
  </si>
  <si>
    <t xml:space="preserve">витрати на страхові послуги </t>
  </si>
  <si>
    <t>витрати на придбання та супровід програмного забезпечення</t>
  </si>
  <si>
    <t>витрати на службові відрядження</t>
  </si>
  <si>
    <t>витрати на зв’язок та інтернет</t>
  </si>
  <si>
    <t>витрати на оплату праці</t>
  </si>
  <si>
    <t>відрахування на соціальні заходи</t>
  </si>
  <si>
    <t>витрати на обслуговування оргтехніки</t>
  </si>
  <si>
    <t>витрати на культурно-масові заходи</t>
  </si>
  <si>
    <t xml:space="preserve">амортизація </t>
  </si>
  <si>
    <t>юридичні та нотаріальні послуги</t>
  </si>
  <si>
    <t>витрати на охорону праці та навчання працівників</t>
  </si>
  <si>
    <t>інші адміністративні витрати (розшифрувати)</t>
  </si>
  <si>
    <t>Інші доходи від операційної діяльності, в т.ч.:</t>
  </si>
  <si>
    <t>дохід від операційної оренди активів</t>
  </si>
  <si>
    <t>дохід від реалізації необоротних активів</t>
  </si>
  <si>
    <t>Інші витрати від операційної діяльності (розшифрувати)</t>
  </si>
  <si>
    <t>ІІ. Елементи операційних витрат</t>
  </si>
  <si>
    <t>Матеріальні затрати</t>
  </si>
  <si>
    <t>Інші операційні витрати</t>
  </si>
  <si>
    <t>Разом (сума рядків 400 - 440)</t>
  </si>
  <si>
    <t>ІІІ. Інвестиційна діяльність</t>
  </si>
  <si>
    <t>Доходи від інвестиційної діяльності, у т.ч.:</t>
  </si>
  <si>
    <t>доходи з місцевого бюджету цільового фінансування по капітальних видатках</t>
  </si>
  <si>
    <t>Капітальні інвестиції, усього, у тому числі:</t>
  </si>
  <si>
    <t>капітальне будівництво</t>
  </si>
  <si>
    <t>придбання (виготовлення) основних засобів</t>
  </si>
  <si>
    <t>придбання (виготовлення) інших необоротних матеріальних активів</t>
  </si>
  <si>
    <t>придбання (створення) нематеріальних активів</t>
  </si>
  <si>
    <t>модернізація, модифікація (добудова, дообладнання, реконструкція) основних засобів</t>
  </si>
  <si>
    <t>капітальний ремонт</t>
  </si>
  <si>
    <t>ІV. Фінансова діяльність</t>
  </si>
  <si>
    <t>Доходи від фінансової діяльності за зобов’язаннями, у т. ч.:</t>
  </si>
  <si>
    <t xml:space="preserve">кредити </t>
  </si>
  <si>
    <t>позики</t>
  </si>
  <si>
    <t>депозити</t>
  </si>
  <si>
    <t>Інші надходження (розшифрувати)</t>
  </si>
  <si>
    <t>Витрати від фінансової діяльності за зобов’язаннями, у т. ч.:</t>
  </si>
  <si>
    <t>Усього доходів</t>
  </si>
  <si>
    <t>Усього витрат</t>
  </si>
  <si>
    <t>Нерозподілені доходи</t>
  </si>
  <si>
    <t>IV. Додаткова інформація</t>
  </si>
  <si>
    <t>на 1.01</t>
  </si>
  <si>
    <t>на 1.04</t>
  </si>
  <si>
    <t>на 1.07</t>
  </si>
  <si>
    <t>на 1.10</t>
  </si>
  <si>
    <t>Штатна чисельність працівників</t>
  </si>
  <si>
    <t>Первісна вартість основних засобів</t>
  </si>
  <si>
    <t>Податкова заборгованість</t>
  </si>
  <si>
    <t>Заборгованість перед працівниками за заробітною платою</t>
  </si>
  <si>
    <t>_________________________</t>
  </si>
  <si>
    <t xml:space="preserve">                                (посада)</t>
  </si>
  <si>
    <t xml:space="preserve">               (підпис)</t>
  </si>
  <si>
    <t xml:space="preserve">         (ініціали, прізвище)    </t>
  </si>
  <si>
    <t>тис.грн.</t>
  </si>
  <si>
    <t>Директор</t>
  </si>
  <si>
    <t xml:space="preserve">Сума коштів з місцевого бюджету передбачена на оплату комунальних платежів . </t>
  </si>
  <si>
    <t>-</t>
  </si>
  <si>
    <t>86.10</t>
  </si>
  <si>
    <t>від</t>
  </si>
  <si>
    <t>№</t>
  </si>
  <si>
    <t>м. Косів</t>
  </si>
  <si>
    <t>78601 Івано-Франківська область, м.Косів, провул. Шевченка, 27</t>
  </si>
  <si>
    <t>2-16-21</t>
  </si>
  <si>
    <t>Дохід за договорами НСЗУ</t>
  </si>
  <si>
    <t>Дохід від  платних послуг</t>
  </si>
  <si>
    <t>ремонт та запасні частини до транспортних засобів,шини</t>
  </si>
  <si>
    <t>Витрати на теплопостачання</t>
  </si>
  <si>
    <t>продукти харчування</t>
  </si>
  <si>
    <t>господарські товари та інвентар, будівельні та комп'ютерні товари</t>
  </si>
  <si>
    <t>М'який інвентар</t>
  </si>
  <si>
    <t>Канцелярські товари, бланки, папір друкарський</t>
  </si>
  <si>
    <t>Витрати на відрядження</t>
  </si>
  <si>
    <t>Витрати на пільгові пенсії</t>
  </si>
  <si>
    <t>Витрати на податки та інші видатки</t>
  </si>
  <si>
    <t>Витрати від платних послуг</t>
  </si>
  <si>
    <t>Комунальне некомерційне підприємство "Косівська центральна районна лікарня»</t>
  </si>
  <si>
    <t>Загальна медична практика</t>
  </si>
  <si>
    <t>рішенням Косівської міської ради</t>
  </si>
  <si>
    <t>Косівська міська рада</t>
  </si>
  <si>
    <t>Міський голова</t>
  </si>
  <si>
    <t>Витрати на обслуговування автомобілів(запчастини, акумулятори, колеса, шини)</t>
  </si>
  <si>
    <t>Дохід за договорами НСЗУ (вакцина)</t>
  </si>
  <si>
    <t>Дезрозчини, вироби медичного призначення, лаборреактиви, медикаменти, медичні матеріали, медичне обладнання  тощо</t>
  </si>
  <si>
    <t xml:space="preserve"> Меблі, будівельні матеріали, комп'ютерне обладнання, миючі засоби,господарські товари, комплектуючі носії,  тощо</t>
  </si>
  <si>
    <t xml:space="preserve">           "ПОГОДЖЕНО"</t>
  </si>
  <si>
    <t>Начальник фінансового відділу</t>
  </si>
  <si>
    <t xml:space="preserve"> Косівської міської ради</t>
  </si>
  <si>
    <t>Розділ 1 .ПЕРВИННА МЕДИЧНА ДОПОМОГА</t>
  </si>
  <si>
    <t>Діяльність лікарняних закладів</t>
  </si>
  <si>
    <t>Середньооблікова кількість штатних працівників в еквіваленті повної  зайнятості</t>
  </si>
  <si>
    <t>Дохід з місцевого бюджету цільового фінансування на оплату комунальних послуг та енергоносіїв, товарів, робіт та послуг, інші видатки</t>
  </si>
  <si>
    <t>Цільова програма "Здоров'я громади" Косівської міської ради Косівського району Івано-Франківської області на 2023-2025 роки</t>
  </si>
  <si>
    <t>Дохід за договорами НСЗУ( вторинка)</t>
  </si>
  <si>
    <t>Дезінфекційні середники, розхідні матеріали; медикаменти, медичні матеріали, діагностичне приладдя</t>
  </si>
  <si>
    <t>господарські товари та інвентар, будівельні та комп'ютерні товари,ремонт та запасні частини до транспортних засобів,шини,м'який інвентар,канцелярські товари, витрати на паливо-мастильні матеріали,бланки, папір друкарський,</t>
  </si>
  <si>
    <t xml:space="preserve"> Миючі засоби,господарські товари, комплектуючі носії ,паливо-мастильні матеріали, запасні частини</t>
  </si>
  <si>
    <t xml:space="preserve">
- Збирання та вивіз біологічних відходів
- Викачка нечистот 
-Повірка лічильників 
- Ремонт котлів та лічильників
- Обстеження та ремонт  обладнання 
- Ремонт автотранспорту
- Обов'язкове страхування водіїв та автотранспорту
- Метрологічні роботи
- Проведення бак досліджень
- Заправка картриджів
- Техобслуговування ліфтів
- Послуги зв’язку та інтернету
- Послуги системи безпеки та охорони 
- Техобслуговування рентгенобладнання
- Поховання біохімічних відходів
- Перезарядка вогнегасників
- Послуги по супроводу та обслуговуванню програм
- Поточний ремонт приміщень
- Послуги по навчанню персоналу
-  Техогляд автотранспорту                                            - Оренда кисневої системи</t>
  </si>
  <si>
    <t>надходження від платних послуг</t>
  </si>
  <si>
    <t>надходження благодійної допомоги в грошовій формі</t>
  </si>
  <si>
    <t>надходження з бюджету розвитку</t>
  </si>
  <si>
    <t xml:space="preserve"> Інші витрати (витрати від платних послуг,від благодійної допомоги в грошовій формі,від благодійної допомоги в натуральній формі)</t>
  </si>
  <si>
    <t>оплата послуг</t>
  </si>
  <si>
    <t>витрати на податки та інші видатки</t>
  </si>
  <si>
    <t>придбання обладнання</t>
  </si>
  <si>
    <t>капітальний ремонт інших об'єктів</t>
  </si>
  <si>
    <t>Розділ 2 .ВТОРИННА (СПЕЦІАЛІЗОВАНА) МЕДИЧНА ДОПОМОГА</t>
  </si>
  <si>
    <t>ФІНАНСОВИЙ ПЛАН ПІДПРИЄМСТВА НА 2024 рік</t>
  </si>
  <si>
    <t>Фазан Іван Васильович</t>
  </si>
  <si>
    <t>Цільова програма "Здоров'я громади на 2023-2025 роки"</t>
  </si>
  <si>
    <t xml:space="preserve">Інші надходження </t>
  </si>
  <si>
    <t>Дохід за договорами НСЗУ (туберкульоз)</t>
  </si>
  <si>
    <t>Очікуваний залишок коштів на 01.01.2024 р.</t>
  </si>
  <si>
    <t>Капітальний ремонт маніпуляційного кабінету АЗПСМ с. Пістинь</t>
  </si>
  <si>
    <t>Програмне забезпечення, провірка лічильників; ремонт котлів та лічильників; ремонт автотранспорту; обов'язкове страхування водіїв та автотранспорту; заправка картриджів; навчання; послуги зв'язку та інтернету; перезарядка вогнегасників; поточний ремонт приміщень тощо.</t>
  </si>
  <si>
    <t>проект на 2024 рік  на комунальні послуги та енергоносії</t>
  </si>
  <si>
    <t>Медико-санітарне забезпечення військовослужбовців</t>
  </si>
  <si>
    <t xml:space="preserve"> Нерозподілений залишок на рахунку станом на 01.01.2024р.</t>
  </si>
  <si>
    <t>Іван ФАЗАН</t>
  </si>
  <si>
    <t>Юрій ПЛОСКОНОС</t>
  </si>
  <si>
    <t>_____________  Віта ДОВБЕНЧУК</t>
  </si>
  <si>
    <t>Програма розвитку та фінансової підтримки КНП"Косівська ЦРЛ" на 2021-2022 роки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</si>
</sst>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_(* #,##0_);_(* \(#,##0\);_(* &quot;-&quot;_);_(@_)"/>
    <numFmt numFmtId="165" formatCode="_(* #,##0.0_);_(* \(#,##0.0\);_(* &quot;-&quot;_);_(@_)"/>
    <numFmt numFmtId="166" formatCode="#,##0.0"/>
    <numFmt numFmtId="167" formatCode="0.0"/>
    <numFmt numFmtId="168" formatCode="#,##0.0;[Red]#,##0.0"/>
    <numFmt numFmtId="169" formatCode="_(* #,##0.00_);_(* \(#,##0.00\);_(* &quot;-&quot;_);_(@_)"/>
  </numFmts>
  <fonts count="12" x14ac:knownFonts="1">
    <font>
      <sz val="10"/>
      <name val="Arial Cyr"/>
      <charset val="204"/>
    </font>
    <font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sz val="12"/>
      <name val="Times New Roman"/>
      <family val="1"/>
      <charset val="204"/>
    </font>
    <font>
      <u/>
      <sz val="14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color theme="0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CC99"/>
        <bgColor rgb="FF000000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26">
    <xf numFmtId="0" fontId="0" fillId="0" borderId="0" xfId="0"/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1" fillId="0" borderId="2" xfId="0" applyFont="1" applyFill="1" applyBorder="1" applyAlignment="1">
      <alignment vertical="center"/>
    </xf>
    <xf numFmtId="0" fontId="1" fillId="0" borderId="3" xfId="0" applyFont="1" applyFill="1" applyBorder="1" applyAlignment="1">
      <alignment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vertical="center" wrapText="1"/>
    </xf>
    <xf numFmtId="0" fontId="1" fillId="0" borderId="5" xfId="0" applyFont="1" applyFill="1" applyBorder="1" applyAlignment="1">
      <alignment vertical="center"/>
    </xf>
    <xf numFmtId="0" fontId="1" fillId="0" borderId="2" xfId="0" applyFont="1" applyFill="1" applyBorder="1" applyAlignment="1">
      <alignment vertical="center" wrapText="1"/>
    </xf>
    <xf numFmtId="0" fontId="1" fillId="0" borderId="6" xfId="0" applyFont="1" applyFill="1" applyBorder="1" applyAlignment="1">
      <alignment vertical="center" wrapText="1"/>
    </xf>
    <xf numFmtId="0" fontId="1" fillId="0" borderId="7" xfId="0" applyFont="1" applyFill="1" applyBorder="1" applyAlignment="1">
      <alignment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 shrinkToFit="1"/>
    </xf>
    <xf numFmtId="0" fontId="3" fillId="0" borderId="0" xfId="0" applyFont="1" applyFill="1" applyBorder="1" applyAlignment="1">
      <alignment vertical="center"/>
    </xf>
    <xf numFmtId="0" fontId="1" fillId="0" borderId="3" xfId="0" applyFont="1" applyFill="1" applyBorder="1" applyAlignment="1">
      <alignment horizontal="left" vertical="center" wrapText="1"/>
    </xf>
    <xf numFmtId="0" fontId="1" fillId="0" borderId="3" xfId="0" quotePrefix="1" applyFont="1" applyFill="1" applyBorder="1" applyAlignment="1">
      <alignment horizontal="center" vertical="center"/>
    </xf>
    <xf numFmtId="164" fontId="1" fillId="0" borderId="3" xfId="0" applyNumberFormat="1" applyFont="1" applyFill="1" applyBorder="1" applyAlignment="1">
      <alignment horizontal="center" vertical="center" wrapText="1"/>
    </xf>
    <xf numFmtId="165" fontId="1" fillId="2" borderId="3" xfId="0" applyNumberFormat="1" applyFont="1" applyFill="1" applyBorder="1" applyAlignment="1">
      <alignment horizontal="center" vertical="center" wrapText="1"/>
    </xf>
    <xf numFmtId="165" fontId="1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3" xfId="0" quotePrefix="1" applyFont="1" applyFill="1" applyBorder="1" applyAlignment="1">
      <alignment horizontal="center" vertical="center"/>
    </xf>
    <xf numFmtId="164" fontId="1" fillId="2" borderId="3" xfId="0" applyNumberFormat="1" applyFont="1" applyFill="1" applyBorder="1" applyAlignment="1">
      <alignment horizontal="center" vertical="center" wrapText="1"/>
    </xf>
    <xf numFmtId="165" fontId="3" fillId="2" borderId="3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0" fontId="4" fillId="0" borderId="3" xfId="0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left" vertical="top" wrapText="1" shrinkToFit="1"/>
    </xf>
    <xf numFmtId="2" fontId="5" fillId="0" borderId="3" xfId="0" applyNumberFormat="1" applyFont="1" applyFill="1" applyBorder="1" applyAlignment="1">
      <alignment horizontal="left" vertical="top" wrapText="1" shrinkToFit="1"/>
    </xf>
    <xf numFmtId="166" fontId="1" fillId="2" borderId="3" xfId="0" applyNumberFormat="1" applyFont="1" applyFill="1" applyBorder="1" applyAlignment="1">
      <alignment horizontal="right" vertical="center" wrapText="1"/>
    </xf>
    <xf numFmtId="166" fontId="1" fillId="0" borderId="3" xfId="0" applyNumberFormat="1" applyFont="1" applyFill="1" applyBorder="1" applyAlignment="1">
      <alignment horizontal="right" vertical="center" wrapText="1"/>
    </xf>
    <xf numFmtId="49" fontId="5" fillId="0" borderId="3" xfId="0" applyNumberFormat="1" applyFont="1" applyFill="1" applyBorder="1" applyAlignment="1">
      <alignment horizontal="left" vertical="center" wrapText="1" shrinkToFit="1"/>
    </xf>
    <xf numFmtId="0" fontId="4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left" vertical="center" wrapText="1"/>
    </xf>
    <xf numFmtId="0" fontId="1" fillId="0" borderId="3" xfId="0" quotePrefix="1" applyNumberFormat="1" applyFont="1" applyFill="1" applyBorder="1" applyAlignment="1">
      <alignment horizontal="center" vertical="center" wrapText="1"/>
    </xf>
    <xf numFmtId="164" fontId="3" fillId="2" borderId="3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4" fillId="0" borderId="3" xfId="0" quotePrefix="1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left" vertical="top" wrapText="1" shrinkToFit="1"/>
    </xf>
    <xf numFmtId="0" fontId="4" fillId="0" borderId="3" xfId="0" applyNumberFormat="1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>
      <alignment horizontal="center" vertical="center"/>
    </xf>
    <xf numFmtId="0" fontId="3" fillId="0" borderId="3" xfId="0" quotePrefix="1" applyFont="1" applyFill="1" applyBorder="1" applyAlignment="1">
      <alignment horizontal="center" vertical="center"/>
    </xf>
    <xf numFmtId="167" fontId="3" fillId="3" borderId="3" xfId="0" applyNumberFormat="1" applyFont="1" applyFill="1" applyBorder="1" applyAlignment="1">
      <alignment horizontal="center" vertical="center" wrapText="1"/>
    </xf>
    <xf numFmtId="167" fontId="1" fillId="0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quotePrefix="1" applyFont="1" applyFill="1" applyBorder="1" applyAlignment="1">
      <alignment horizontal="center" vertical="center"/>
    </xf>
    <xf numFmtId="164" fontId="1" fillId="0" borderId="0" xfId="0" applyNumberFormat="1" applyFont="1" applyFill="1" applyBorder="1" applyAlignment="1">
      <alignment horizontal="center" vertical="center" wrapText="1"/>
    </xf>
    <xf numFmtId="166" fontId="1" fillId="0" borderId="0" xfId="0" applyNumberFormat="1" applyFont="1" applyFill="1" applyBorder="1" applyAlignment="1">
      <alignment horizontal="center" vertical="center" wrapText="1"/>
    </xf>
    <xf numFmtId="166" fontId="1" fillId="0" borderId="0" xfId="0" applyNumberFormat="1" applyFont="1" applyFill="1" applyBorder="1" applyAlignment="1">
      <alignment horizontal="right" vertical="center" wrapText="1"/>
    </xf>
    <xf numFmtId="166" fontId="4" fillId="0" borderId="0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168" fontId="1" fillId="0" borderId="3" xfId="0" applyNumberFormat="1" applyFont="1" applyFill="1" applyBorder="1" applyAlignment="1">
      <alignment horizontal="center" vertical="center" wrapText="1"/>
    </xf>
    <xf numFmtId="165" fontId="3" fillId="0" borderId="3" xfId="0" applyNumberFormat="1" applyFont="1" applyFill="1" applyBorder="1" applyAlignment="1">
      <alignment horizontal="center" vertical="center" wrapText="1"/>
    </xf>
    <xf numFmtId="165" fontId="1" fillId="2" borderId="3" xfId="0" applyNumberFormat="1" applyFont="1" applyFill="1" applyBorder="1" applyAlignment="1">
      <alignment vertical="center" wrapText="1"/>
    </xf>
    <xf numFmtId="169" fontId="1" fillId="0" borderId="3" xfId="0" applyNumberFormat="1" applyFont="1" applyFill="1" applyBorder="1" applyAlignment="1">
      <alignment vertical="center" wrapText="1"/>
    </xf>
    <xf numFmtId="49" fontId="5" fillId="0" borderId="0" xfId="0" applyNumberFormat="1" applyFont="1" applyFill="1" applyBorder="1" applyAlignment="1">
      <alignment horizontal="center" vertical="center" wrapText="1" shrinkToFit="1"/>
    </xf>
    <xf numFmtId="49" fontId="5" fillId="0" borderId="3" xfId="0" applyNumberFormat="1" applyFont="1" applyFill="1" applyBorder="1" applyAlignment="1">
      <alignment horizontal="center" vertical="center" wrapText="1" shrinkToFit="1"/>
    </xf>
    <xf numFmtId="2" fontId="5" fillId="0" borderId="3" xfId="0" applyNumberFormat="1" applyFont="1" applyFill="1" applyBorder="1" applyAlignment="1">
      <alignment horizontal="left" vertical="center" wrapText="1" shrinkToFit="1"/>
    </xf>
    <xf numFmtId="49" fontId="5" fillId="4" borderId="3" xfId="0" applyNumberFormat="1" applyFont="1" applyFill="1" applyBorder="1" applyAlignment="1">
      <alignment horizontal="center" vertical="center" wrapText="1" shrinkToFit="1"/>
    </xf>
    <xf numFmtId="165" fontId="1" fillId="0" borderId="3" xfId="0" applyNumberFormat="1" applyFont="1" applyFill="1" applyBorder="1" applyAlignment="1">
      <alignment vertical="center" wrapText="1"/>
    </xf>
    <xf numFmtId="0" fontId="5" fillId="0" borderId="3" xfId="0" applyFont="1" applyFill="1" applyBorder="1" applyAlignment="1">
      <alignment vertical="top" wrapText="1"/>
    </xf>
    <xf numFmtId="165" fontId="7" fillId="2" borderId="3" xfId="0" applyNumberFormat="1" applyFont="1" applyFill="1" applyBorder="1" applyAlignment="1">
      <alignment horizontal="center" vertical="center" wrapText="1"/>
    </xf>
    <xf numFmtId="165" fontId="8" fillId="0" borderId="3" xfId="0" applyNumberFormat="1" applyFont="1" applyFill="1" applyBorder="1" applyAlignment="1">
      <alignment horizontal="center" vertical="center" wrapText="1"/>
    </xf>
    <xf numFmtId="165" fontId="8" fillId="2" borderId="3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/>
    </xf>
    <xf numFmtId="166" fontId="1" fillId="0" borderId="3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66" fontId="1" fillId="2" borderId="3" xfId="0" applyNumberFormat="1" applyFont="1" applyFill="1" applyBorder="1" applyAlignment="1">
      <alignment horizontal="center" vertical="center" wrapText="1"/>
    </xf>
    <xf numFmtId="166" fontId="3" fillId="2" borderId="3" xfId="0" applyNumberFormat="1" applyFont="1" applyFill="1" applyBorder="1" applyAlignment="1">
      <alignment horizontal="center" vertical="center" wrapText="1"/>
    </xf>
    <xf numFmtId="166" fontId="3" fillId="0" borderId="3" xfId="0" applyNumberFormat="1" applyFont="1" applyFill="1" applyBorder="1" applyAlignment="1">
      <alignment horizontal="center" vertical="center" wrapText="1"/>
    </xf>
    <xf numFmtId="165" fontId="1" fillId="5" borderId="3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left" vertical="center" wrapText="1"/>
    </xf>
    <xf numFmtId="49" fontId="5" fillId="0" borderId="3" xfId="0" applyNumberFormat="1" applyFont="1" applyFill="1" applyBorder="1" applyAlignment="1">
      <alignment horizontal="center" vertical="center" wrapText="1" shrinkToFit="1"/>
    </xf>
    <xf numFmtId="0" fontId="1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4" fontId="1" fillId="0" borderId="3" xfId="0" applyNumberFormat="1" applyFont="1" applyFill="1" applyBorder="1" applyAlignment="1">
      <alignment horizontal="center" vertical="center" wrapText="1"/>
    </xf>
    <xf numFmtId="165" fontId="3" fillId="6" borderId="3" xfId="0" applyNumberFormat="1" applyFont="1" applyFill="1" applyBorder="1" applyAlignment="1">
      <alignment horizontal="center" vertical="center" wrapText="1"/>
    </xf>
    <xf numFmtId="4" fontId="3" fillId="0" borderId="3" xfId="0" applyNumberFormat="1" applyFont="1" applyFill="1" applyBorder="1" applyAlignment="1">
      <alignment horizontal="center" vertical="center" wrapText="1"/>
    </xf>
    <xf numFmtId="165" fontId="1" fillId="6" borderId="3" xfId="0" applyNumberFormat="1" applyFont="1" applyFill="1" applyBorder="1" applyAlignment="1">
      <alignment horizontal="center" vertical="center" wrapText="1"/>
    </xf>
    <xf numFmtId="2" fontId="1" fillId="6" borderId="3" xfId="0" applyNumberFormat="1" applyFont="1" applyFill="1" applyBorder="1" applyAlignment="1">
      <alignment horizontal="center" vertical="center" wrapText="1"/>
    </xf>
    <xf numFmtId="4" fontId="3" fillId="6" borderId="3" xfId="0" applyNumberFormat="1" applyFont="1" applyFill="1" applyBorder="1" applyAlignment="1">
      <alignment horizontal="center" vertical="center" wrapText="1"/>
    </xf>
    <xf numFmtId="4" fontId="1" fillId="6" borderId="3" xfId="0" applyNumberFormat="1" applyFont="1" applyFill="1" applyBorder="1" applyAlignment="1">
      <alignment horizontal="center" vertical="center" wrapText="1"/>
    </xf>
    <xf numFmtId="2" fontId="1" fillId="0" borderId="3" xfId="0" applyNumberFormat="1" applyFont="1" applyFill="1" applyBorder="1" applyAlignment="1">
      <alignment horizontal="center" vertical="center" wrapText="1"/>
    </xf>
    <xf numFmtId="2" fontId="1" fillId="0" borderId="3" xfId="0" applyNumberFormat="1" applyFont="1" applyFill="1" applyBorder="1" applyAlignment="1">
      <alignment vertical="center" wrapText="1"/>
    </xf>
    <xf numFmtId="49" fontId="5" fillId="7" borderId="3" xfId="0" applyNumberFormat="1" applyFont="1" applyFill="1" applyBorder="1" applyAlignment="1">
      <alignment horizontal="center" vertical="center" wrapText="1" shrinkToFit="1"/>
    </xf>
    <xf numFmtId="2" fontId="3" fillId="6" borderId="3" xfId="0" applyNumberFormat="1" applyFont="1" applyFill="1" applyBorder="1" applyAlignment="1">
      <alignment horizontal="center" vertical="center" wrapText="1"/>
    </xf>
    <xf numFmtId="2" fontId="9" fillId="6" borderId="3" xfId="0" applyNumberFormat="1" applyFont="1" applyFill="1" applyBorder="1" applyAlignment="1">
      <alignment horizontal="center" vertical="center" wrapText="1"/>
    </xf>
    <xf numFmtId="2" fontId="10" fillId="0" borderId="3" xfId="0" applyNumberFormat="1" applyFont="1" applyFill="1" applyBorder="1" applyAlignment="1">
      <alignment horizontal="center" vertical="center" wrapText="1"/>
    </xf>
    <xf numFmtId="2" fontId="10" fillId="6" borderId="3" xfId="0" applyNumberFormat="1" applyFont="1" applyFill="1" applyBorder="1" applyAlignment="1">
      <alignment horizontal="center" vertical="center" wrapText="1"/>
    </xf>
    <xf numFmtId="2" fontId="1" fillId="6" borderId="3" xfId="0" applyNumberFormat="1" applyFont="1" applyFill="1" applyBorder="1" applyAlignment="1">
      <alignment horizontal="right" vertical="center" wrapText="1"/>
    </xf>
    <xf numFmtId="2" fontId="1" fillId="0" borderId="3" xfId="0" applyNumberFormat="1" applyFont="1" applyFill="1" applyBorder="1" applyAlignment="1">
      <alignment horizontal="right" vertical="center" wrapText="1"/>
    </xf>
    <xf numFmtId="164" fontId="1" fillId="6" borderId="3" xfId="0" applyNumberFormat="1" applyFont="1" applyFill="1" applyBorder="1" applyAlignment="1">
      <alignment horizontal="center" vertical="center" wrapText="1"/>
    </xf>
    <xf numFmtId="167" fontId="1" fillId="0" borderId="3" xfId="0" applyNumberFormat="1" applyFont="1" applyFill="1" applyBorder="1" applyAlignment="1">
      <alignment horizontal="right" vertical="center" wrapText="1"/>
    </xf>
    <xf numFmtId="164" fontId="3" fillId="6" borderId="3" xfId="0" applyNumberFormat="1" applyFont="1" applyFill="1" applyBorder="1" applyAlignment="1">
      <alignment horizontal="center" vertical="center" wrapText="1"/>
    </xf>
    <xf numFmtId="2" fontId="3" fillId="8" borderId="3" xfId="0" applyNumberFormat="1" applyFont="1" applyFill="1" applyBorder="1" applyAlignment="1">
      <alignment horizontal="center" vertical="center" wrapText="1"/>
    </xf>
    <xf numFmtId="167" fontId="3" fillId="8" borderId="3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64" fontId="1" fillId="5" borderId="3" xfId="0" applyNumberFormat="1" applyFont="1" applyFill="1" applyBorder="1" applyAlignment="1">
      <alignment horizontal="center" vertical="center" wrapText="1"/>
    </xf>
    <xf numFmtId="165" fontId="3" fillId="5" borderId="3" xfId="0" applyNumberFormat="1" applyFont="1" applyFill="1" applyBorder="1" applyAlignment="1">
      <alignment horizontal="center" vertical="center" wrapText="1"/>
    </xf>
    <xf numFmtId="169" fontId="1" fillId="5" borderId="3" xfId="0" applyNumberFormat="1" applyFont="1" applyFill="1" applyBorder="1" applyAlignment="1">
      <alignment vertical="center" wrapText="1"/>
    </xf>
    <xf numFmtId="166" fontId="11" fillId="5" borderId="3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left" vertical="center" wrapText="1"/>
    </xf>
    <xf numFmtId="166" fontId="1" fillId="0" borderId="0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 wrapText="1" shrinkToFit="1"/>
    </xf>
    <xf numFmtId="0" fontId="1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0" fillId="0" borderId="2" xfId="0" applyFont="1" applyFill="1" applyBorder="1" applyAlignment="1">
      <alignment horizontal="left" vertical="center" wrapText="1"/>
    </xf>
    <xf numFmtId="0" fontId="0" fillId="0" borderId="5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left" vertical="center" wrapText="1"/>
    </xf>
    <xf numFmtId="0" fontId="0" fillId="0" borderId="5" xfId="0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sharedStrings" Target="sharedStrings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WORK/S2/VICTOR/&#1042;&#1042;&#1055;/PI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&#1052;&#1086;&#1080;%20&#1076;&#1086;&#1082;&#1091;&#1084;&#1077;&#1085;&#1090;&#1099;/Sergey/&#1055;&#1088;&#1086;&#1075;&#1085;&#1086;&#1079;/&#1056;&#1072;&#1073;&#1086;&#1095;&#1080;&#1077;%20&#1090;&#1072;&#1073;&#1083;&#1080;&#1094;&#1099;/new/zvedena1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Ariadna/Sum_pok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New_monitoring/Monit_xls/M_2002/M_06_02/Monthly/10_October/1Aug2001/GDP/realgdp/LENA/BGVN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_________________________Plan_ZP\!_&#1055;&#1077;&#1095;&#1072;&#1090;&#1100;\&#1052;&#1058;&#1056;%20&#1074;&#1089;&#1077;%20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Plan\Exchange\_________________________Plan_ZP\!_&#1055;&#1077;&#1095;&#1072;&#1090;&#1100;\&#1052;&#1058;&#1056;%20&#1074;&#1089;&#1077;%20-%205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OCUME~1\VOYTOV~1\LOCALS~1\Temp\Rar$DI00.867\Planning%20System%20Project\consolidation%20hq%20formatted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SUDNIKOVA\Local%20Settings\Temporary%20Internet%20Files\Content.IE5\C5MFSXEF\Subv2006\Rich%20Roz%202006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andreyevskaya\&#1052;&#1086;&#1080;%20&#1076;&#1086;&#1082;&#1091;&#1084;&#1077;&#1085;&#1090;&#1099;\OLGA\&#1056;&#1045;&#1040;&#1051;&#1048;&#1047;&#1040;&#1062;&#1048;&#1071;_2006\2006_REALIZ_&#1058;&#1045;(&#1090;&#1088;&#1072;&#1074;&#1077;&#1085;&#1100;)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S_N_A/1July2001/GDP/realgdp/LENA/BGVN1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\File1\aaaa\2007%20finplan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SINKEV~1\LOCALS~1\Temp\Rar$DI00.781\Dept\FinPlan-Economy\Planning%20System%20Project\consolidation%20hq%20formatted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OCUME~1\VOYTOV~1\LOCALS~1\Temp\Rar$DI00.867\Planning%20System%20Project\consolidation%20hq%20formatted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ept\FinPlan-Economy\Planning%20System%20Project\consolidation%20hq%20formatted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ept\FinPlan-Economy\Planning%20System%20Project\consolidation%20hq%20formatted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likhachov\Local%20Settings\Temporary%20Internet%20Files\Content.IE5\RY4RBH0P\2006_REALIZ_&#1058;&#1045;(&#1083;&#1102;&#1090;&#1080;&#1081;20%25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FinPlan-Economy\Planning%20System%20Project\consolidation%20hq%20formatted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FinPlan-Economy\Planning%20System%20Project\consolidation%20hq%20formatte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OCUME~1\VOYTOV~1\LOCALS~1\Temp\Rar$DI00.867\Planning%20System%20Project\consolidation%20hq%20formatted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ept\Plan\Exchange\!_Plan-2006\VAT%20Sevastop\Dept\Plan\Exchange\_________________________Plan_ZP\!_&#1055;&#1077;&#1095;&#1072;&#1090;&#1100;\&#1052;&#1058;&#1056;%20&#1074;&#1089;&#1077;%2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DP"/>
      <sheetName val="Real GDP &amp; Real IP (u)"/>
      <sheetName val="Real GDP &amp; Real IP (e)"/>
      <sheetName val="GDP_gr"/>
      <sheetName val="Светлые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ведена таб"/>
      <sheetName val="попер_роз"/>
      <sheetName val="попер_роз (4)"/>
      <sheetName val="звед_оптим (2)"/>
      <sheetName val="звед_баз(3)_СА"/>
      <sheetName val="звед_опт(3)_ca"/>
      <sheetName val="звед_баз(4)"/>
      <sheetName val="звед_опт(4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Ini"/>
      <sheetName val="Ëčńň1"/>
      <sheetName val="Sum_pok"/>
      <sheetName val="#REF!"/>
      <sheetName val="Sum_pok.xls"/>
      <sheetName val="січ-лют."/>
      <sheetName val="430 сыч-лютий"/>
      <sheetName val="бер"/>
      <sheetName val="430 бер"/>
      <sheetName val="січ-бер"/>
      <sheetName val="430 сыч-бер"/>
    </sheetNames>
    <definedNames>
      <definedName name="ShowFil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</sheetNames>
    <sheetDataSet>
      <sheetData sheetId="0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tac"/>
      <sheetName val="DodDot"/>
      <sheetName val="Dod ARK"/>
      <sheetName val="Dod Clavutich"/>
      <sheetName val="Svod 3511060"/>
      <sheetName val="Viluch(1-12)"/>
      <sheetName val="Diti "/>
      <sheetName val="TvPalGaz"/>
      <sheetName val="Ener "/>
      <sheetName val="IncsiPilgi (2)"/>
      <sheetName val="GirZakon"/>
      <sheetName val="Govti Vodi"/>
      <sheetName val="Chor Flot"/>
      <sheetName val="Afganci"/>
      <sheetName val="Shidka Dop"/>
      <sheetName val="Likarna"/>
      <sheetName val="Zoiot Pidkova"/>
      <sheetName val="Granti"/>
      <sheetName val="Granti1"/>
      <sheetName val="Vibori"/>
      <sheetName val="Metro"/>
      <sheetName val="Oper Teatr"/>
      <sheetName val="Makeevka"/>
      <sheetName val="Ctix Lixo IvFrank"/>
      <sheetName val="Groshi xodat za dit"/>
      <sheetName val="Ctix Lixo Zakarp"/>
      <sheetName val="Coc GKG Inv"/>
      <sheetName val="Tuzla"/>
      <sheetName val="Zmiinii"/>
      <sheetName val="Ctandarti"/>
      <sheetName val="CocEkon"/>
      <sheetName val="Ictor Zabudova"/>
      <sheetName val="Ict Zab"/>
      <sheetName val="Ukr Kultura"/>
      <sheetName val="Minoboroni"/>
      <sheetName val="Mic Arcenal"/>
      <sheetName val="Inekcini"/>
      <sheetName val="In"/>
      <sheetName val="diti ciroti -2(minmolod)"/>
      <sheetName val="Korek ocvita"/>
      <sheetName val="Tex Dic Ocvita"/>
      <sheetName val="Troleib"/>
      <sheetName val="Utoc.Zaoshadg"/>
      <sheetName val="Metro Cpec Fond"/>
      <sheetName val="Svitov Bank"/>
      <sheetName val="Shidka Dop Cp Fond"/>
      <sheetName val="Gazoprovodi"/>
      <sheetName val="Troleib Cpec Fond"/>
      <sheetName val="Zaporiggya"/>
      <sheetName val="Kremenchuk"/>
      <sheetName val="Pereviz ditey"/>
      <sheetName val="Kom dorigu"/>
      <sheetName val="Chor Fiot Cpec Fond"/>
      <sheetName val="Zaosch"/>
      <sheetName val="kryvRig"/>
      <sheetName val="OSVITA"/>
      <sheetName val="Tar"/>
      <sheetName val="Nar.instr"/>
      <sheetName val="DDot"/>
      <sheetName val="Dsu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2">
          <cell r="A2" t="str">
            <v>Обсяг помісячного надходження субвенції з державного бюджету до місцевих бюджетів на надання пільг  та житлових субсидій населенню на оплату електроенергії, природного газу, послуг тепло-, водопостачання і водовідведення, квартирної плати, вивезення побут</v>
          </cell>
        </row>
        <row r="5">
          <cell r="A5" t="str">
            <v>Код бюджету</v>
          </cell>
          <cell r="B5" t="str">
            <v>Назва адміністративно-територіальної одиниці</v>
          </cell>
          <cell r="C5" t="str">
            <v>січень</v>
          </cell>
          <cell r="D5" t="str">
            <v>лютий</v>
          </cell>
          <cell r="E5" t="str">
            <v>березень</v>
          </cell>
          <cell r="F5" t="str">
            <v>квітень</v>
          </cell>
          <cell r="G5" t="str">
            <v>травень</v>
          </cell>
        </row>
        <row r="6">
          <cell r="A6" t="str">
            <v>О1100000000</v>
          </cell>
          <cell r="B6" t="str">
            <v>бюджет Автономної Республіки Крим</v>
          </cell>
          <cell r="C6">
            <v>2463.5419999999999</v>
          </cell>
          <cell r="D6">
            <v>5004.6750000000002</v>
          </cell>
          <cell r="E6">
            <v>4874.01</v>
          </cell>
          <cell r="F6">
            <v>6713.2</v>
          </cell>
          <cell r="G6">
            <v>5483.6</v>
          </cell>
        </row>
        <row r="7">
          <cell r="A7" t="str">
            <v>О2100000000</v>
          </cell>
          <cell r="B7" t="str">
            <v>обласний бюджет Вiнницької області</v>
          </cell>
          <cell r="C7">
            <v>5585.9549999999999</v>
          </cell>
          <cell r="D7">
            <v>5130.4480000000003</v>
          </cell>
          <cell r="E7">
            <v>5614.5339999999997</v>
          </cell>
          <cell r="F7">
            <v>7821.4</v>
          </cell>
          <cell r="G7">
            <v>4676.6000000000004</v>
          </cell>
        </row>
        <row r="8">
          <cell r="A8" t="str">
            <v>О3100000000</v>
          </cell>
          <cell r="B8" t="str">
            <v>обласний бюджет Волинської області</v>
          </cell>
          <cell r="C8">
            <v>3419.413</v>
          </cell>
          <cell r="D8">
            <v>4547.1629999999996</v>
          </cell>
          <cell r="E8">
            <v>4267.8410000000003</v>
          </cell>
          <cell r="F8">
            <v>5180.2</v>
          </cell>
          <cell r="G8">
            <v>3258.4</v>
          </cell>
        </row>
        <row r="9">
          <cell r="A9" t="str">
            <v>О4100000000</v>
          </cell>
          <cell r="B9" t="str">
            <v>обласний бюджет Днiпропетровської області</v>
          </cell>
          <cell r="C9">
            <v>8288.7270000000008</v>
          </cell>
          <cell r="D9">
            <v>20991.351999999999</v>
          </cell>
          <cell r="E9">
            <v>16903.654999999999</v>
          </cell>
          <cell r="F9">
            <v>23535.787</v>
          </cell>
          <cell r="G9">
            <v>12935.2</v>
          </cell>
        </row>
        <row r="10">
          <cell r="A10" t="str">
            <v>О5100000000</v>
          </cell>
          <cell r="B10" t="str">
            <v>обласний бюджет Донецької області</v>
          </cell>
          <cell r="C10">
            <v>11729.522000000001</v>
          </cell>
          <cell r="D10">
            <v>19530.755000000001</v>
          </cell>
          <cell r="E10">
            <v>19355.436000000002</v>
          </cell>
          <cell r="F10">
            <v>26008.7</v>
          </cell>
          <cell r="G10">
            <v>15778.6</v>
          </cell>
        </row>
        <row r="11">
          <cell r="A11" t="str">
            <v>О6100000000</v>
          </cell>
          <cell r="B11" t="str">
            <v>обласний бюджет Житомирської області</v>
          </cell>
          <cell r="C11">
            <v>3202.2750000000001</v>
          </cell>
          <cell r="D11">
            <v>6561.0010000000002</v>
          </cell>
          <cell r="E11">
            <v>5316.2150000000001</v>
          </cell>
          <cell r="F11">
            <v>7407.8</v>
          </cell>
          <cell r="G11">
            <v>4605.7</v>
          </cell>
        </row>
        <row r="12">
          <cell r="A12" t="str">
            <v>О7100000000</v>
          </cell>
          <cell r="B12" t="str">
            <v>обласний бюджет Закарпатської області</v>
          </cell>
          <cell r="C12">
            <v>1513.9649999999999</v>
          </cell>
          <cell r="D12">
            <v>1806.577</v>
          </cell>
          <cell r="E12">
            <v>4712.2439999999997</v>
          </cell>
          <cell r="F12">
            <v>4277.8</v>
          </cell>
          <cell r="G12">
            <v>1586.9</v>
          </cell>
        </row>
        <row r="13">
          <cell r="A13" t="str">
            <v>О8100000000</v>
          </cell>
          <cell r="B13" t="str">
            <v>обласний бюджет Запорiзької області</v>
          </cell>
          <cell r="C13">
            <v>3867.2069999999999</v>
          </cell>
          <cell r="D13">
            <v>7903.7089999999998</v>
          </cell>
          <cell r="E13">
            <v>7399.4160000000002</v>
          </cell>
          <cell r="F13">
            <v>9874.5</v>
          </cell>
          <cell r="G13">
            <v>7155.4</v>
          </cell>
        </row>
        <row r="14">
          <cell r="A14" t="str">
            <v>О9100000000</v>
          </cell>
          <cell r="B14" t="str">
            <v>обласний бюджет Iвано-Франкiвської області</v>
          </cell>
          <cell r="C14">
            <v>3578.223</v>
          </cell>
          <cell r="D14">
            <v>5867.2309999999998</v>
          </cell>
          <cell r="E14">
            <v>6297.893</v>
          </cell>
          <cell r="F14">
            <v>9563.7000000000007</v>
          </cell>
          <cell r="G14">
            <v>3616.2</v>
          </cell>
        </row>
        <row r="15">
          <cell r="A15">
            <v>10100000000</v>
          </cell>
          <cell r="B15" t="str">
            <v>обласний бюджет Київської області</v>
          </cell>
          <cell r="C15">
            <v>10302.385</v>
          </cell>
          <cell r="D15">
            <v>16146.352999999999</v>
          </cell>
          <cell r="E15">
            <v>13833.255999999999</v>
          </cell>
          <cell r="F15">
            <v>18290.400000000001</v>
          </cell>
          <cell r="G15">
            <v>7404.9</v>
          </cell>
        </row>
        <row r="16">
          <cell r="A16">
            <v>11100000000</v>
          </cell>
          <cell r="B16" t="str">
            <v>обласний бюджет Кiровоградської області</v>
          </cell>
          <cell r="C16">
            <v>3580.96</v>
          </cell>
          <cell r="D16">
            <v>4993.7330000000002</v>
          </cell>
          <cell r="E16">
            <v>3976.05</v>
          </cell>
          <cell r="F16">
            <v>7419.8</v>
          </cell>
          <cell r="G16">
            <v>5284.3</v>
          </cell>
        </row>
        <row r="17">
          <cell r="A17">
            <v>12100000000</v>
          </cell>
          <cell r="B17" t="str">
            <v>обласний бюджет Луганської області</v>
          </cell>
          <cell r="C17">
            <v>2843.239</v>
          </cell>
          <cell r="D17">
            <v>8978.6</v>
          </cell>
          <cell r="E17">
            <v>6927.87</v>
          </cell>
          <cell r="F17">
            <v>9087.1</v>
          </cell>
          <cell r="G17">
            <v>6148.4</v>
          </cell>
        </row>
        <row r="18">
          <cell r="A18">
            <v>13100000000</v>
          </cell>
          <cell r="B18" t="str">
            <v>обласний бюджет Львiвської області</v>
          </cell>
          <cell r="C18">
            <v>13665.8</v>
          </cell>
          <cell r="D18">
            <v>12546.388000000001</v>
          </cell>
          <cell r="E18">
            <v>13924.588</v>
          </cell>
          <cell r="F18">
            <v>16320</v>
          </cell>
          <cell r="G18">
            <v>5542.7</v>
          </cell>
        </row>
        <row r="19">
          <cell r="A19">
            <v>14100000000</v>
          </cell>
          <cell r="B19" t="str">
            <v>обласний бюджет Миколаївської області</v>
          </cell>
          <cell r="C19">
            <v>1582.5519999999999</v>
          </cell>
          <cell r="D19">
            <v>4228.6229999999996</v>
          </cell>
          <cell r="E19">
            <v>4112.8190000000004</v>
          </cell>
          <cell r="F19">
            <v>5079.6000000000004</v>
          </cell>
          <cell r="G19">
            <v>4261.3</v>
          </cell>
        </row>
        <row r="20">
          <cell r="A20">
            <v>15100000000</v>
          </cell>
          <cell r="B20" t="str">
            <v>обласний бюджет Одеської області</v>
          </cell>
          <cell r="C20">
            <v>3570.1010000000001</v>
          </cell>
          <cell r="D20">
            <v>8569.5969999999998</v>
          </cell>
          <cell r="E20">
            <v>7127.8249999999998</v>
          </cell>
          <cell r="F20">
            <v>11636.5</v>
          </cell>
          <cell r="G20">
            <v>10163.4</v>
          </cell>
        </row>
        <row r="21">
          <cell r="A21">
            <v>16100000000</v>
          </cell>
          <cell r="B21" t="str">
            <v>обласний бюджет Полтавської області</v>
          </cell>
          <cell r="C21">
            <v>5666.1139999999996</v>
          </cell>
          <cell r="D21">
            <v>6422.4319999999998</v>
          </cell>
          <cell r="E21">
            <v>7489.7539999999999</v>
          </cell>
          <cell r="F21">
            <v>15258.1</v>
          </cell>
          <cell r="G21">
            <v>5827</v>
          </cell>
        </row>
        <row r="22">
          <cell r="A22">
            <v>17100000000</v>
          </cell>
          <cell r="B22" t="str">
            <v>обласний бюджет Рiвненської області</v>
          </cell>
          <cell r="C22">
            <v>1969.902</v>
          </cell>
          <cell r="D22">
            <v>3336.444</v>
          </cell>
          <cell r="E22">
            <v>5380.4470000000001</v>
          </cell>
          <cell r="F22">
            <v>5543.9</v>
          </cell>
          <cell r="G22">
            <v>2982.7</v>
          </cell>
        </row>
        <row r="23">
          <cell r="A23">
            <v>18100000000</v>
          </cell>
          <cell r="B23" t="str">
            <v>обласний бюджет Сумської області</v>
          </cell>
          <cell r="C23">
            <v>4169.5280000000002</v>
          </cell>
          <cell r="D23">
            <v>3622.9929999999999</v>
          </cell>
          <cell r="E23">
            <v>7895.424</v>
          </cell>
          <cell r="F23">
            <v>8377.1</v>
          </cell>
          <cell r="G23">
            <v>4032.7</v>
          </cell>
        </row>
        <row r="24">
          <cell r="A24">
            <v>19100000000</v>
          </cell>
          <cell r="B24" t="str">
            <v>обласний бюджет Тернопiльської області</v>
          </cell>
          <cell r="C24">
            <v>3701.9160000000002</v>
          </cell>
          <cell r="D24">
            <v>4896.8559999999998</v>
          </cell>
          <cell r="E24">
            <v>5147.2650000000003</v>
          </cell>
          <cell r="F24">
            <v>6839.9</v>
          </cell>
          <cell r="G24">
            <v>1830.2</v>
          </cell>
        </row>
        <row r="25">
          <cell r="A25">
            <v>20100000000</v>
          </cell>
          <cell r="B25" t="str">
            <v>обласний бюджет Харкiвської області</v>
          </cell>
          <cell r="C25">
            <v>8386.9330000000009</v>
          </cell>
          <cell r="D25">
            <v>11698.075000000001</v>
          </cell>
          <cell r="E25">
            <v>14592.047</v>
          </cell>
          <cell r="F25">
            <v>27208.2</v>
          </cell>
          <cell r="G25">
            <v>13691.3</v>
          </cell>
        </row>
        <row r="26">
          <cell r="A26">
            <v>21100000000</v>
          </cell>
          <cell r="B26" t="str">
            <v>обласний бюджет Херсонської області</v>
          </cell>
          <cell r="C26">
            <v>2200.9679999999998</v>
          </cell>
          <cell r="D26">
            <v>3252.5390000000002</v>
          </cell>
          <cell r="E26">
            <v>3255.58</v>
          </cell>
          <cell r="F26">
            <v>5299.7</v>
          </cell>
          <cell r="G26">
            <v>3272.2</v>
          </cell>
        </row>
        <row r="27">
          <cell r="A27">
            <v>22100000000</v>
          </cell>
          <cell r="B27" t="str">
            <v>обласний бюджет Хмельницької області</v>
          </cell>
          <cell r="C27">
            <v>4049.5320000000002</v>
          </cell>
          <cell r="D27">
            <v>6627.4</v>
          </cell>
          <cell r="E27">
            <v>4533.01</v>
          </cell>
          <cell r="F27">
            <v>8290.9</v>
          </cell>
          <cell r="G27">
            <v>5960.3</v>
          </cell>
        </row>
        <row r="28">
          <cell r="A28">
            <v>23100000000</v>
          </cell>
          <cell r="B28" t="str">
            <v>обласний бюджет Черкаської області</v>
          </cell>
          <cell r="C28">
            <v>5316.2910000000002</v>
          </cell>
          <cell r="D28">
            <v>6217.3370000000004</v>
          </cell>
          <cell r="E28">
            <v>6195.89</v>
          </cell>
          <cell r="F28">
            <v>10165</v>
          </cell>
          <cell r="G28">
            <v>4770.5</v>
          </cell>
        </row>
        <row r="29">
          <cell r="A29">
            <v>24100000000</v>
          </cell>
          <cell r="B29" t="str">
            <v>обласний бюджет Чернiвецької області</v>
          </cell>
          <cell r="C29">
            <v>1761.75</v>
          </cell>
          <cell r="D29">
            <v>2010.7829999999999</v>
          </cell>
          <cell r="E29">
            <v>1999.8030000000001</v>
          </cell>
          <cell r="F29">
            <v>3410.4</v>
          </cell>
          <cell r="G29">
            <v>2092.5</v>
          </cell>
        </row>
        <row r="30">
          <cell r="A30">
            <v>25100000000</v>
          </cell>
          <cell r="B30" t="str">
            <v>обласний бюджет Чернiгiвецької області</v>
          </cell>
          <cell r="C30">
            <v>4501.0339999999997</v>
          </cell>
          <cell r="D30">
            <v>5828.5460000000003</v>
          </cell>
          <cell r="E30">
            <v>5312.768</v>
          </cell>
          <cell r="F30">
            <v>8541</v>
          </cell>
          <cell r="G30">
            <v>4831.6000000000004</v>
          </cell>
        </row>
        <row r="31">
          <cell r="A31">
            <v>26000000000</v>
          </cell>
          <cell r="B31" t="str">
            <v>м.Київ</v>
          </cell>
          <cell r="C31">
            <v>4478.4290000000001</v>
          </cell>
          <cell r="D31">
            <v>7686.2479999999996</v>
          </cell>
          <cell r="E31">
            <v>8581.6080000000002</v>
          </cell>
          <cell r="F31">
            <v>12592.5</v>
          </cell>
          <cell r="G31">
            <v>10211.1</v>
          </cell>
        </row>
        <row r="32">
          <cell r="A32">
            <v>27000000000</v>
          </cell>
          <cell r="B32" t="str">
            <v>м.Севастополь</v>
          </cell>
          <cell r="C32">
            <v>656.43700000000001</v>
          </cell>
          <cell r="D32">
            <v>1870.8869999999999</v>
          </cell>
          <cell r="E32">
            <v>1073.652</v>
          </cell>
          <cell r="F32">
            <v>1527.6130000000001</v>
          </cell>
          <cell r="G32">
            <v>1254.8</v>
          </cell>
        </row>
        <row r="33">
          <cell r="B33" t="str">
            <v xml:space="preserve">Всього </v>
          </cell>
          <cell r="C33">
            <v>126052.70000000001</v>
          </cell>
          <cell r="D33">
            <v>196276.74499999997</v>
          </cell>
          <cell r="E33">
            <v>196100.90000000005</v>
          </cell>
          <cell r="F33">
            <v>281270.80000000005</v>
          </cell>
          <cell r="G33">
            <v>158658.49999999997</v>
          </cell>
        </row>
        <row r="38">
          <cell r="C38">
            <v>126052.7</v>
          </cell>
          <cell r="D38">
            <v>196276.74499999997</v>
          </cell>
          <cell r="E38">
            <v>196100.9</v>
          </cell>
          <cell r="F38">
            <v>281270.8</v>
          </cell>
          <cell r="G38">
            <v>158658.5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383,40ч"/>
      <sheetName val="383,40т"/>
      <sheetName val="686,00"/>
      <sheetName val="област"/>
      <sheetName val="Сторно"/>
      <sheetName val="Пряма_труба"/>
      <sheetName val="БАЗА   (2)"/>
      <sheetName val="БАЗА   (3)"/>
      <sheetName val="БАЗА   (5)"/>
      <sheetName val="БАЗА   (4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2">
          <cell r="F2" t="str">
            <v>Компания "Мама"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6">
          <cell r="E6" t="str">
            <v>31 декабря 2005 года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</sheetNames>
    <sheetDataSet>
      <sheetData sheetId="0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1)423+424"/>
      <sheetName val="Chart_of_accs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реестр заявок"/>
      <sheetName val="ЗКЛ"/>
      <sheetName val="реестр_заявок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210"/>
      <sheetName val="241,5"/>
      <sheetName val="област"/>
      <sheetName val="Сторно"/>
      <sheetName val="Пряма_труба"/>
      <sheetName val="БАЗА   (2)"/>
      <sheetName val="БАЗА   (3)"/>
      <sheetName val="БАЗА   (4)"/>
      <sheetName val="БАЗА   (5)"/>
      <sheetName val="БАЗА   (6)"/>
      <sheetName val="БАЗА   (7)"/>
      <sheetName val="БАЗА   (8)"/>
      <sheetName val="БАЗА   (9)"/>
      <sheetName val="БАЗА   (10)"/>
      <sheetName val="БАЗА   (12)"/>
      <sheetName val="БАЗА   (11)"/>
      <sheetName val="БАЗА   (13)"/>
      <sheetName val="БАЗА   (14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</sheetNames>
    <sheetDataSet>
      <sheetData sheetId="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J320"/>
  <sheetViews>
    <sheetView tabSelected="1" view="pageBreakPreview" topLeftCell="A19" zoomScale="90" zoomScaleNormal="80" zoomScaleSheetLayoutView="90" workbookViewId="0">
      <selection activeCell="B16" sqref="B16:E16"/>
    </sheetView>
  </sheetViews>
  <sheetFormatPr defaultColWidth="9.140625" defaultRowHeight="18.75" x14ac:dyDescent="0.2"/>
  <cols>
    <col min="1" max="1" width="54.140625" style="1" customWidth="1"/>
    <col min="2" max="2" width="6.42578125" style="2" customWidth="1"/>
    <col min="3" max="3" width="14.85546875" style="2" customWidth="1"/>
    <col min="4" max="4" width="14" style="2" customWidth="1"/>
    <col min="5" max="5" width="14.140625" style="1" customWidth="1"/>
    <col min="6" max="6" width="14" style="1" customWidth="1"/>
    <col min="7" max="7" width="14.42578125" style="1" customWidth="1"/>
    <col min="8" max="8" width="16.5703125" style="1" customWidth="1"/>
    <col min="9" max="9" width="17" style="1" customWidth="1"/>
    <col min="10" max="10" width="52.28515625" style="60" customWidth="1"/>
    <col min="11" max="16384" width="9.140625" style="1"/>
  </cols>
  <sheetData>
    <row r="1" spans="1:9" x14ac:dyDescent="0.2">
      <c r="A1" s="76" t="s">
        <v>139</v>
      </c>
      <c r="C1" s="1"/>
      <c r="H1" s="114" t="s">
        <v>0</v>
      </c>
      <c r="I1" s="114"/>
    </row>
    <row r="2" spans="1:9" x14ac:dyDescent="0.2">
      <c r="A2" s="76" t="s">
        <v>140</v>
      </c>
      <c r="H2" s="3" t="s">
        <v>132</v>
      </c>
      <c r="I2" s="3"/>
    </row>
    <row r="3" spans="1:9" x14ac:dyDescent="0.2">
      <c r="A3" s="76" t="s">
        <v>141</v>
      </c>
      <c r="H3" s="4" t="s">
        <v>113</v>
      </c>
      <c r="I3" s="4" t="s">
        <v>114</v>
      </c>
    </row>
    <row r="4" spans="1:9" x14ac:dyDescent="0.2">
      <c r="A4" s="109" t="s">
        <v>174</v>
      </c>
      <c r="H4" s="4" t="s">
        <v>134</v>
      </c>
      <c r="I4" s="4"/>
    </row>
    <row r="5" spans="1:9" ht="33" customHeight="1" x14ac:dyDescent="0.2">
      <c r="A5" s="71"/>
      <c r="H5" s="1" t="s">
        <v>173</v>
      </c>
      <c r="I5" s="69"/>
    </row>
    <row r="6" spans="1:9" ht="33" customHeight="1" x14ac:dyDescent="0.2">
      <c r="A6" s="122" t="s">
        <v>161</v>
      </c>
      <c r="B6" s="122"/>
      <c r="C6" s="122"/>
      <c r="D6" s="122"/>
      <c r="E6" s="122"/>
      <c r="F6" s="122"/>
      <c r="G6" s="122"/>
      <c r="H6" s="122"/>
      <c r="I6" s="122"/>
    </row>
    <row r="7" spans="1:9" ht="33" customHeight="1" x14ac:dyDescent="0.2">
      <c r="A7" s="122" t="s">
        <v>142</v>
      </c>
      <c r="B7" s="122"/>
      <c r="C7" s="122"/>
      <c r="D7" s="122"/>
      <c r="E7" s="122"/>
      <c r="F7" s="122"/>
      <c r="G7" s="122"/>
      <c r="H7" s="122"/>
      <c r="I7" s="122"/>
    </row>
    <row r="8" spans="1:9" ht="78.75" customHeight="1" x14ac:dyDescent="0.2">
      <c r="A8" s="7" t="s">
        <v>1</v>
      </c>
      <c r="B8" s="119" t="s">
        <v>130</v>
      </c>
      <c r="C8" s="119"/>
      <c r="D8" s="119"/>
      <c r="E8" s="119"/>
      <c r="F8" s="119"/>
      <c r="G8" s="8"/>
      <c r="H8" s="5" t="s">
        <v>2</v>
      </c>
      <c r="I8" s="6">
        <v>1993546</v>
      </c>
    </row>
    <row r="9" spans="1:9" x14ac:dyDescent="0.2">
      <c r="A9" s="7" t="s">
        <v>3</v>
      </c>
      <c r="B9" s="119" t="s">
        <v>4</v>
      </c>
      <c r="C9" s="119"/>
      <c r="D9" s="119"/>
      <c r="E9" s="119"/>
      <c r="F9" s="4"/>
      <c r="G9" s="9"/>
      <c r="H9" s="5" t="s">
        <v>5</v>
      </c>
      <c r="I9" s="6"/>
    </row>
    <row r="10" spans="1:9" x14ac:dyDescent="0.2">
      <c r="A10" s="7" t="s">
        <v>6</v>
      </c>
      <c r="B10" s="119" t="s">
        <v>115</v>
      </c>
      <c r="C10" s="119"/>
      <c r="D10" s="119"/>
      <c r="E10" s="119"/>
      <c r="F10" s="4"/>
      <c r="G10" s="9"/>
      <c r="H10" s="5" t="s">
        <v>7</v>
      </c>
      <c r="I10" s="6"/>
    </row>
    <row r="11" spans="1:9" ht="36.75" customHeight="1" x14ac:dyDescent="0.2">
      <c r="A11" s="7" t="s">
        <v>8</v>
      </c>
      <c r="B11" s="119" t="s">
        <v>133</v>
      </c>
      <c r="C11" s="119"/>
      <c r="D11" s="119"/>
      <c r="E11" s="119"/>
      <c r="F11" s="119"/>
      <c r="G11" s="8"/>
      <c r="H11" s="5" t="s">
        <v>9</v>
      </c>
      <c r="I11" s="6"/>
    </row>
    <row r="12" spans="1:9" x14ac:dyDescent="0.2">
      <c r="A12" s="7" t="s">
        <v>10</v>
      </c>
      <c r="B12" s="119" t="s">
        <v>11</v>
      </c>
      <c r="C12" s="119"/>
      <c r="D12" s="119"/>
      <c r="E12" s="119"/>
      <c r="F12" s="10"/>
      <c r="G12" s="8"/>
      <c r="H12" s="5" t="s">
        <v>12</v>
      </c>
      <c r="I12" s="6"/>
    </row>
    <row r="13" spans="1:9" x14ac:dyDescent="0.2">
      <c r="A13" s="7" t="s">
        <v>13</v>
      </c>
      <c r="B13" s="119" t="s">
        <v>131</v>
      </c>
      <c r="C13" s="119"/>
      <c r="D13" s="119"/>
      <c r="E13" s="119"/>
      <c r="F13" s="10"/>
      <c r="G13" s="11"/>
      <c r="H13" s="12" t="s">
        <v>14</v>
      </c>
      <c r="I13" s="6" t="s">
        <v>112</v>
      </c>
    </row>
    <row r="14" spans="1:9" ht="18.75" customHeight="1" x14ac:dyDescent="0.2">
      <c r="A14" s="7" t="s">
        <v>15</v>
      </c>
      <c r="B14" s="119" t="s">
        <v>108</v>
      </c>
      <c r="C14" s="119"/>
      <c r="D14" s="119"/>
      <c r="E14" s="119"/>
      <c r="F14" s="119"/>
      <c r="G14" s="124"/>
      <c r="H14" s="125"/>
      <c r="I14" s="13"/>
    </row>
    <row r="15" spans="1:9" ht="18.75" customHeight="1" x14ac:dyDescent="0.2">
      <c r="A15" s="7" t="s">
        <v>16</v>
      </c>
      <c r="B15" s="119" t="s">
        <v>17</v>
      </c>
      <c r="C15" s="119"/>
      <c r="D15" s="119"/>
      <c r="E15" s="119"/>
      <c r="F15" s="119"/>
      <c r="G15" s="124"/>
      <c r="H15" s="125"/>
      <c r="I15" s="14"/>
    </row>
    <row r="16" spans="1:9" ht="37.5" x14ac:dyDescent="0.2">
      <c r="A16" s="7" t="s">
        <v>144</v>
      </c>
      <c r="B16" s="123">
        <v>77.75</v>
      </c>
      <c r="C16" s="123"/>
      <c r="D16" s="123"/>
      <c r="E16" s="123"/>
      <c r="F16" s="10"/>
      <c r="G16" s="10"/>
      <c r="H16" s="10"/>
      <c r="I16" s="8"/>
    </row>
    <row r="17" spans="1:10" ht="41.25" customHeight="1" x14ac:dyDescent="0.2">
      <c r="A17" s="7" t="s">
        <v>18</v>
      </c>
      <c r="B17" s="118" t="s">
        <v>116</v>
      </c>
      <c r="C17" s="118"/>
      <c r="D17" s="118"/>
      <c r="E17" s="118"/>
      <c r="F17" s="118"/>
      <c r="G17" s="4"/>
      <c r="H17" s="4"/>
      <c r="I17" s="9"/>
    </row>
    <row r="18" spans="1:10" x14ac:dyDescent="0.2">
      <c r="A18" s="7" t="s">
        <v>19</v>
      </c>
      <c r="B18" s="118" t="s">
        <v>117</v>
      </c>
      <c r="C18" s="118"/>
      <c r="D18" s="118"/>
      <c r="E18" s="118"/>
      <c r="F18" s="10"/>
      <c r="G18" s="10"/>
      <c r="H18" s="10"/>
      <c r="I18" s="8"/>
    </row>
    <row r="19" spans="1:10" x14ac:dyDescent="0.2">
      <c r="A19" s="7" t="s">
        <v>20</v>
      </c>
      <c r="B19" s="118" t="s">
        <v>162</v>
      </c>
      <c r="C19" s="118"/>
      <c r="D19" s="118"/>
      <c r="E19" s="118"/>
      <c r="F19" s="4"/>
      <c r="G19" s="4"/>
      <c r="H19" s="4"/>
      <c r="I19" s="9"/>
    </row>
    <row r="20" spans="1:10" ht="18" customHeight="1" x14ac:dyDescent="0.2">
      <c r="A20" s="15"/>
      <c r="B20" s="16"/>
      <c r="C20" s="15"/>
      <c r="D20" s="15"/>
      <c r="E20" s="15"/>
      <c r="F20" s="15"/>
      <c r="G20" s="15"/>
      <c r="H20" s="15"/>
      <c r="I20" s="15" t="s">
        <v>21</v>
      </c>
    </row>
    <row r="21" spans="1:10" ht="36" customHeight="1" x14ac:dyDescent="0.2">
      <c r="A21" s="116" t="s">
        <v>22</v>
      </c>
      <c r="B21" s="117" t="s">
        <v>23</v>
      </c>
      <c r="C21" s="117" t="s">
        <v>24</v>
      </c>
      <c r="D21" s="117" t="s">
        <v>25</v>
      </c>
      <c r="E21" s="117" t="s">
        <v>26</v>
      </c>
      <c r="F21" s="117" t="s">
        <v>27</v>
      </c>
      <c r="G21" s="117"/>
      <c r="H21" s="117"/>
      <c r="I21" s="117"/>
      <c r="J21" s="115" t="s">
        <v>28</v>
      </c>
    </row>
    <row r="22" spans="1:10" ht="61.5" customHeight="1" x14ac:dyDescent="0.2">
      <c r="A22" s="116"/>
      <c r="B22" s="117"/>
      <c r="C22" s="117"/>
      <c r="D22" s="117"/>
      <c r="E22" s="117"/>
      <c r="F22" s="17" t="s">
        <v>29</v>
      </c>
      <c r="G22" s="17" t="s">
        <v>30</v>
      </c>
      <c r="H22" s="17" t="s">
        <v>31</v>
      </c>
      <c r="I22" s="17" t="s">
        <v>32</v>
      </c>
      <c r="J22" s="115"/>
    </row>
    <row r="23" spans="1:10" ht="18" customHeight="1" x14ac:dyDescent="0.2">
      <c r="A23" s="6">
        <v>1</v>
      </c>
      <c r="B23" s="13">
        <v>2</v>
      </c>
      <c r="C23" s="13">
        <v>3</v>
      </c>
      <c r="D23" s="13">
        <v>4</v>
      </c>
      <c r="E23" s="13">
        <v>5</v>
      </c>
      <c r="F23" s="13">
        <v>6</v>
      </c>
      <c r="G23" s="13">
        <v>7</v>
      </c>
      <c r="H23" s="13">
        <v>8</v>
      </c>
      <c r="I23" s="13">
        <v>9</v>
      </c>
      <c r="J23" s="61">
        <v>10</v>
      </c>
    </row>
    <row r="24" spans="1:10" ht="18" customHeight="1" x14ac:dyDescent="0.2">
      <c r="A24" s="110" t="s">
        <v>33</v>
      </c>
      <c r="B24" s="110"/>
      <c r="C24" s="110"/>
      <c r="D24" s="110"/>
      <c r="E24" s="110"/>
      <c r="F24" s="110"/>
      <c r="G24" s="110"/>
      <c r="H24" s="110"/>
      <c r="I24" s="110"/>
      <c r="J24" s="61"/>
    </row>
    <row r="25" spans="1:10" s="18" customFormat="1" ht="20.100000000000001" customHeight="1" x14ac:dyDescent="0.2">
      <c r="A25" s="110" t="s">
        <v>34</v>
      </c>
      <c r="B25" s="110"/>
      <c r="C25" s="110"/>
      <c r="D25" s="110"/>
      <c r="E25" s="110"/>
      <c r="F25" s="110"/>
      <c r="G25" s="110"/>
      <c r="H25" s="110"/>
      <c r="I25" s="110"/>
      <c r="J25" s="110"/>
    </row>
    <row r="26" spans="1:10" s="18" customFormat="1" ht="98.25" customHeight="1" x14ac:dyDescent="0.2">
      <c r="A26" s="19" t="s">
        <v>35</v>
      </c>
      <c r="B26" s="20">
        <v>100</v>
      </c>
      <c r="C26" s="74">
        <f>C27+C32+C33</f>
        <v>28521.1</v>
      </c>
      <c r="D26" s="57">
        <f>D27+D32+D33+D28+D31</f>
        <v>27960.800000000003</v>
      </c>
      <c r="E26" s="27">
        <f>F26+G26+H26+I26</f>
        <v>29059.7</v>
      </c>
      <c r="F26" s="57">
        <f>F27+F28+F31+F32+F33</f>
        <v>7407.4</v>
      </c>
      <c r="G26" s="57">
        <f>G27+G28+G31+G32+G33+G34</f>
        <v>7407.3</v>
      </c>
      <c r="H26" s="57">
        <f>H27+H28+H31+H32+H33+H34</f>
        <v>7122.5</v>
      </c>
      <c r="I26" s="57">
        <f>I27+I28+I31+I32+I33+I34</f>
        <v>7122.5</v>
      </c>
      <c r="J26" s="62"/>
    </row>
    <row r="27" spans="1:10" s="18" customFormat="1" ht="56.25" x14ac:dyDescent="0.2">
      <c r="A27" s="19" t="s">
        <v>36</v>
      </c>
      <c r="B27" s="20">
        <v>110</v>
      </c>
      <c r="C27" s="70">
        <v>613.20000000000005</v>
      </c>
      <c r="D27" s="57">
        <v>895.4</v>
      </c>
      <c r="E27" s="27">
        <f>F27+G27+H27+I27</f>
        <v>569.70000000000005</v>
      </c>
      <c r="F27" s="23">
        <v>284.89999999999998</v>
      </c>
      <c r="G27" s="23">
        <v>284.8</v>
      </c>
      <c r="H27" s="23"/>
      <c r="I27" s="23"/>
      <c r="J27" s="34" t="s">
        <v>110</v>
      </c>
    </row>
    <row r="28" spans="1:10" s="18" customFormat="1" ht="37.5" x14ac:dyDescent="0.2">
      <c r="A28" s="19" t="s">
        <v>37</v>
      </c>
      <c r="B28" s="20">
        <v>120</v>
      </c>
      <c r="C28" s="70"/>
      <c r="D28" s="23">
        <v>755</v>
      </c>
      <c r="E28" s="27">
        <f>SUM(F28:I28)</f>
        <v>750</v>
      </c>
      <c r="F28" s="23">
        <f>F29+F30</f>
        <v>187.5</v>
      </c>
      <c r="G28" s="23">
        <f>G29+G30</f>
        <v>187.5</v>
      </c>
      <c r="H28" s="23">
        <f>H29+H30</f>
        <v>187.5</v>
      </c>
      <c r="I28" s="23">
        <f>I29+I30</f>
        <v>187.5</v>
      </c>
      <c r="J28" s="34"/>
    </row>
    <row r="29" spans="1:10" s="18" customFormat="1" ht="36.75" customHeight="1" x14ac:dyDescent="0.2">
      <c r="A29" s="24" t="s">
        <v>163</v>
      </c>
      <c r="B29" s="25">
        <v>121</v>
      </c>
      <c r="C29" s="70"/>
      <c r="D29" s="23">
        <v>755</v>
      </c>
      <c r="E29" s="22">
        <f>F29+G29+H29+I29</f>
        <v>750</v>
      </c>
      <c r="F29" s="23">
        <v>187.5</v>
      </c>
      <c r="G29" s="23">
        <v>187.5</v>
      </c>
      <c r="H29" s="23">
        <v>187.5</v>
      </c>
      <c r="I29" s="23">
        <v>187.5</v>
      </c>
      <c r="J29" s="34"/>
    </row>
    <row r="30" spans="1:10" s="18" customFormat="1" ht="23.25" customHeight="1" x14ac:dyDescent="0.2">
      <c r="A30" s="24" t="s">
        <v>164</v>
      </c>
      <c r="B30" s="25">
        <v>122</v>
      </c>
      <c r="C30" s="70"/>
      <c r="D30" s="23"/>
      <c r="E30" s="22">
        <f t="shared" ref="E30:E34" si="0">SUM(F30:I30)</f>
        <v>0</v>
      </c>
      <c r="F30" s="23"/>
      <c r="G30" s="23"/>
      <c r="H30" s="23"/>
      <c r="I30" s="23"/>
      <c r="J30" s="34"/>
    </row>
    <row r="31" spans="1:10" s="18" customFormat="1" ht="29.25" customHeight="1" x14ac:dyDescent="0.2">
      <c r="A31" s="19" t="s">
        <v>165</v>
      </c>
      <c r="B31" s="25">
        <v>123</v>
      </c>
      <c r="C31" s="70"/>
      <c r="D31" s="23">
        <v>12.5</v>
      </c>
      <c r="E31" s="27">
        <f t="shared" si="0"/>
        <v>0</v>
      </c>
      <c r="F31" s="23"/>
      <c r="G31" s="23"/>
      <c r="H31" s="23"/>
      <c r="I31" s="23"/>
      <c r="J31" s="34"/>
    </row>
    <row r="32" spans="1:10" s="18" customFormat="1" x14ac:dyDescent="0.2">
      <c r="A32" s="19" t="s">
        <v>136</v>
      </c>
      <c r="B32" s="25">
        <v>124</v>
      </c>
      <c r="C32" s="70">
        <v>308.60000000000002</v>
      </c>
      <c r="D32" s="70">
        <v>115.5</v>
      </c>
      <c r="E32" s="27">
        <f t="shared" si="0"/>
        <v>0</v>
      </c>
      <c r="F32" s="23"/>
      <c r="G32" s="23"/>
      <c r="H32" s="23"/>
      <c r="I32" s="23"/>
      <c r="J32" s="61"/>
    </row>
    <row r="33" spans="1:10" s="18" customFormat="1" x14ac:dyDescent="0.2">
      <c r="A33" s="19" t="s">
        <v>118</v>
      </c>
      <c r="B33" s="25">
        <v>125</v>
      </c>
      <c r="C33" s="70">
        <v>27599.3</v>
      </c>
      <c r="D33" s="70">
        <v>26182.400000000001</v>
      </c>
      <c r="E33" s="27">
        <f t="shared" si="0"/>
        <v>27740</v>
      </c>
      <c r="F33" s="23">
        <v>6935</v>
      </c>
      <c r="G33" s="23">
        <v>6935</v>
      </c>
      <c r="H33" s="23">
        <v>6935</v>
      </c>
      <c r="I33" s="23">
        <v>6935</v>
      </c>
      <c r="J33" s="61"/>
    </row>
    <row r="34" spans="1:10" s="18" customFormat="1" x14ac:dyDescent="0.2">
      <c r="A34" s="19" t="s">
        <v>119</v>
      </c>
      <c r="B34" s="25">
        <v>126</v>
      </c>
      <c r="C34" s="21"/>
      <c r="D34" s="21"/>
      <c r="E34" s="27">
        <f t="shared" si="0"/>
        <v>0</v>
      </c>
      <c r="F34" s="23"/>
      <c r="G34" s="23"/>
      <c r="H34" s="23"/>
      <c r="I34" s="23"/>
      <c r="J34" s="61"/>
    </row>
    <row r="35" spans="1:10" ht="45.75" customHeight="1" x14ac:dyDescent="0.2">
      <c r="A35" s="19" t="s">
        <v>38</v>
      </c>
      <c r="B35" s="20">
        <v>130</v>
      </c>
      <c r="C35" s="27">
        <f>C36+C44+C50+C51+C53+C55+C60</f>
        <v>23523.300000000003</v>
      </c>
      <c r="D35" s="27">
        <f>D36+D44+D50+D51+D53+D54+D55+D60</f>
        <v>25780.799999999999</v>
      </c>
      <c r="E35" s="27">
        <f>SUM(F35:I35)</f>
        <v>28109.7</v>
      </c>
      <c r="F35" s="27">
        <f>F36+F44+F50+F51+F53+F54+F55+F60</f>
        <v>7019.9</v>
      </c>
      <c r="G35" s="27">
        <f>G36+G44+G50+G51+G53+G54+G55+G60</f>
        <v>7219.8</v>
      </c>
      <c r="H35" s="27">
        <f>H36+H44+H50+H51+H53+H54+H55+H60</f>
        <v>6935</v>
      </c>
      <c r="I35" s="27">
        <f>I36+I44+I50+I51+I53+I54+I55+I60</f>
        <v>6935</v>
      </c>
      <c r="J35" s="61"/>
    </row>
    <row r="36" spans="1:10" s="28" customFormat="1" ht="41.25" customHeight="1" x14ac:dyDescent="0.2">
      <c r="A36" s="19" t="s">
        <v>39</v>
      </c>
      <c r="B36" s="13">
        <v>140</v>
      </c>
      <c r="C36" s="27">
        <f>C37+C39+C40+C42+C43</f>
        <v>2429.7000000000003</v>
      </c>
      <c r="D36" s="27">
        <f>D37+D39+D40+D42+D43+D41</f>
        <v>3776.5</v>
      </c>
      <c r="E36" s="27">
        <f>SUM(F36:I36)</f>
        <v>3092</v>
      </c>
      <c r="F36" s="22">
        <f>SUM(F37:F43)</f>
        <v>623</v>
      </c>
      <c r="G36" s="22">
        <f>SUM(G37:G43)</f>
        <v>823</v>
      </c>
      <c r="H36" s="22">
        <f>SUM(H37:H43)</f>
        <v>823</v>
      </c>
      <c r="I36" s="22">
        <f>SUM(I37:I43)</f>
        <v>823</v>
      </c>
      <c r="J36" s="61"/>
    </row>
    <row r="37" spans="1:10" s="28" customFormat="1" ht="51" customHeight="1" x14ac:dyDescent="0.2">
      <c r="A37" s="24" t="s">
        <v>40</v>
      </c>
      <c r="B37" s="29">
        <v>141</v>
      </c>
      <c r="C37" s="23">
        <v>1492.4</v>
      </c>
      <c r="D37" s="23">
        <v>2295</v>
      </c>
      <c r="E37" s="22">
        <f t="shared" ref="E37:E43" si="1">F37+G37+H37+I37</f>
        <v>2000</v>
      </c>
      <c r="F37" s="23">
        <v>350</v>
      </c>
      <c r="G37" s="23">
        <v>550</v>
      </c>
      <c r="H37" s="23">
        <v>550</v>
      </c>
      <c r="I37" s="23">
        <v>550</v>
      </c>
      <c r="J37" s="31" t="s">
        <v>137</v>
      </c>
    </row>
    <row r="38" spans="1:10" s="28" customFormat="1" ht="51" customHeight="1" x14ac:dyDescent="0.2">
      <c r="A38" s="24" t="s">
        <v>122</v>
      </c>
      <c r="B38" s="29">
        <v>142</v>
      </c>
      <c r="C38" s="23"/>
      <c r="D38" s="23"/>
      <c r="E38" s="22">
        <f t="shared" si="1"/>
        <v>0</v>
      </c>
      <c r="F38" s="23"/>
      <c r="G38" s="23"/>
      <c r="H38" s="23"/>
      <c r="I38" s="23"/>
      <c r="J38" s="31"/>
    </row>
    <row r="39" spans="1:10" s="28" customFormat="1" ht="45.75" customHeight="1" x14ac:dyDescent="0.2">
      <c r="A39" s="24" t="s">
        <v>120</v>
      </c>
      <c r="B39" s="29">
        <v>143</v>
      </c>
      <c r="C39" s="70">
        <v>13.1</v>
      </c>
      <c r="D39" s="23">
        <v>40</v>
      </c>
      <c r="E39" s="58">
        <f t="shared" si="1"/>
        <v>40</v>
      </c>
      <c r="F39" s="75">
        <v>10</v>
      </c>
      <c r="G39" s="75">
        <v>10</v>
      </c>
      <c r="H39" s="75">
        <v>10</v>
      </c>
      <c r="I39" s="75">
        <v>10</v>
      </c>
      <c r="J39" s="34" t="s">
        <v>135</v>
      </c>
    </row>
    <row r="40" spans="1:10" s="28" customFormat="1" ht="46.5" customHeight="1" x14ac:dyDescent="0.2">
      <c r="A40" s="24" t="s">
        <v>123</v>
      </c>
      <c r="B40" s="29">
        <v>144</v>
      </c>
      <c r="C40" s="70">
        <v>557.4</v>
      </c>
      <c r="D40" s="23">
        <v>704</v>
      </c>
      <c r="E40" s="22">
        <f t="shared" si="1"/>
        <v>412</v>
      </c>
      <c r="F40" s="75">
        <v>103</v>
      </c>
      <c r="G40" s="75">
        <v>103</v>
      </c>
      <c r="H40" s="75">
        <v>103</v>
      </c>
      <c r="I40" s="75">
        <v>103</v>
      </c>
      <c r="J40" s="30" t="s">
        <v>138</v>
      </c>
    </row>
    <row r="41" spans="1:10" s="28" customFormat="1" ht="34.5" customHeight="1" x14ac:dyDescent="0.2">
      <c r="A41" s="24" t="s">
        <v>124</v>
      </c>
      <c r="B41" s="29">
        <v>145</v>
      </c>
      <c r="C41" s="70"/>
      <c r="D41" s="23">
        <v>20</v>
      </c>
      <c r="E41" s="22">
        <f t="shared" si="1"/>
        <v>20</v>
      </c>
      <c r="F41" s="75">
        <v>5</v>
      </c>
      <c r="G41" s="75">
        <v>5</v>
      </c>
      <c r="H41" s="75">
        <v>5</v>
      </c>
      <c r="I41" s="75">
        <v>5</v>
      </c>
      <c r="J41" s="30"/>
    </row>
    <row r="42" spans="1:10" s="28" customFormat="1" ht="37.5" customHeight="1" x14ac:dyDescent="0.2">
      <c r="A42" s="24" t="s">
        <v>125</v>
      </c>
      <c r="B42" s="29">
        <v>146</v>
      </c>
      <c r="C42" s="70">
        <v>75.5</v>
      </c>
      <c r="D42" s="23">
        <v>68</v>
      </c>
      <c r="E42" s="22">
        <f t="shared" si="1"/>
        <v>80</v>
      </c>
      <c r="F42" s="75">
        <v>20</v>
      </c>
      <c r="G42" s="75">
        <v>20</v>
      </c>
      <c r="H42" s="75">
        <v>20</v>
      </c>
      <c r="I42" s="75">
        <v>20</v>
      </c>
      <c r="J42" s="30"/>
    </row>
    <row r="43" spans="1:10" s="28" customFormat="1" ht="37.5" customHeight="1" x14ac:dyDescent="0.2">
      <c r="A43" s="19" t="s">
        <v>41</v>
      </c>
      <c r="B43" s="13">
        <v>150</v>
      </c>
      <c r="C43" s="70">
        <v>291.3</v>
      </c>
      <c r="D43" s="57">
        <v>649.5</v>
      </c>
      <c r="E43" s="22">
        <f t="shared" si="1"/>
        <v>540</v>
      </c>
      <c r="F43" s="75">
        <v>135</v>
      </c>
      <c r="G43" s="75">
        <v>135</v>
      </c>
      <c r="H43" s="75">
        <v>135</v>
      </c>
      <c r="I43" s="75">
        <v>135</v>
      </c>
      <c r="J43" s="41"/>
    </row>
    <row r="44" spans="1:10" s="28" customFormat="1" ht="34.5" customHeight="1" x14ac:dyDescent="0.2">
      <c r="A44" s="19" t="s">
        <v>42</v>
      </c>
      <c r="B44" s="13">
        <v>160</v>
      </c>
      <c r="C44" s="73">
        <f>C46+C48+C49</f>
        <v>613.19999999999993</v>
      </c>
      <c r="D44" s="27">
        <f>D46+D48+D49</f>
        <v>898.4</v>
      </c>
      <c r="E44" s="27">
        <f>SUM(E45:E49)</f>
        <v>569.70000000000005</v>
      </c>
      <c r="F44" s="22">
        <f>SUM(F45:F49)</f>
        <v>284.89999999999998</v>
      </c>
      <c r="G44" s="22">
        <f>SUM(G45:G49)</f>
        <v>284.8</v>
      </c>
      <c r="H44" s="22">
        <f>SUM(H45:H49)</f>
        <v>0</v>
      </c>
      <c r="I44" s="22">
        <f>SUM(I45:I49)</f>
        <v>0</v>
      </c>
      <c r="J44" s="61"/>
    </row>
    <row r="45" spans="1:10" s="28" customFormat="1" ht="34.5" customHeight="1" x14ac:dyDescent="0.2">
      <c r="A45" s="24" t="s">
        <v>121</v>
      </c>
      <c r="B45" s="13">
        <v>161</v>
      </c>
      <c r="C45" s="105"/>
      <c r="D45" s="106"/>
      <c r="E45" s="22">
        <f>F45+G45+H45+I45</f>
        <v>0</v>
      </c>
      <c r="F45" s="23"/>
      <c r="G45" s="23"/>
      <c r="H45" s="23">
        <v>0</v>
      </c>
      <c r="I45" s="23">
        <v>0</v>
      </c>
      <c r="J45" s="61"/>
    </row>
    <row r="46" spans="1:10" s="28" customFormat="1" ht="36" customHeight="1" x14ac:dyDescent="0.2">
      <c r="A46" s="24" t="s">
        <v>43</v>
      </c>
      <c r="B46" s="29">
        <v>162</v>
      </c>
      <c r="C46" s="70">
        <v>240.2</v>
      </c>
      <c r="D46" s="23">
        <v>426.6</v>
      </c>
      <c r="E46" s="22">
        <f>F46+G46+H46+I46</f>
        <v>317.5</v>
      </c>
      <c r="F46" s="23">
        <v>158.69999999999999</v>
      </c>
      <c r="G46" s="23">
        <v>158.80000000000001</v>
      </c>
      <c r="H46" s="23"/>
      <c r="I46" s="23"/>
      <c r="J46" s="61"/>
    </row>
    <row r="47" spans="1:10" s="28" customFormat="1" ht="40.5" customHeight="1" x14ac:dyDescent="0.2">
      <c r="A47" s="24" t="s">
        <v>44</v>
      </c>
      <c r="B47" s="29">
        <v>163</v>
      </c>
      <c r="C47" s="70"/>
      <c r="D47" s="23"/>
      <c r="E47" s="22">
        <f>F47+G47+H47+I47</f>
        <v>0</v>
      </c>
      <c r="F47" s="23"/>
      <c r="G47" s="23"/>
      <c r="H47" s="23"/>
      <c r="I47" s="23"/>
      <c r="J47" s="61"/>
    </row>
    <row r="48" spans="1:10" s="28" customFormat="1" ht="36.950000000000003" customHeight="1" x14ac:dyDescent="0.2">
      <c r="A48" s="24" t="s">
        <v>45</v>
      </c>
      <c r="B48" s="29">
        <v>164</v>
      </c>
      <c r="C48" s="70">
        <v>305.89999999999998</v>
      </c>
      <c r="D48" s="23">
        <v>368.9</v>
      </c>
      <c r="E48" s="22">
        <f>F48+G48+H48+I48</f>
        <v>252.2</v>
      </c>
      <c r="F48" s="23">
        <v>126.2</v>
      </c>
      <c r="G48" s="23">
        <v>126</v>
      </c>
      <c r="H48" s="64"/>
      <c r="I48" s="23"/>
      <c r="J48" s="63"/>
    </row>
    <row r="49" spans="1:10" s="28" customFormat="1" ht="20.100000000000001" customHeight="1" x14ac:dyDescent="0.2">
      <c r="A49" s="24" t="s">
        <v>46</v>
      </c>
      <c r="B49" s="29">
        <v>165</v>
      </c>
      <c r="C49" s="70">
        <v>67.099999999999994</v>
      </c>
      <c r="D49" s="23">
        <v>102.9</v>
      </c>
      <c r="E49" s="22">
        <f>SUM(F49:I49)</f>
        <v>0</v>
      </c>
      <c r="F49" s="23"/>
      <c r="G49" s="23"/>
      <c r="H49" s="23"/>
      <c r="I49" s="23"/>
      <c r="J49" s="61"/>
    </row>
    <row r="50" spans="1:10" s="28" customFormat="1" ht="20.100000000000001" customHeight="1" x14ac:dyDescent="0.2">
      <c r="A50" s="19" t="s">
        <v>47</v>
      </c>
      <c r="B50" s="13">
        <v>170</v>
      </c>
      <c r="C50" s="74">
        <v>15054.2</v>
      </c>
      <c r="D50" s="57">
        <v>13224.7</v>
      </c>
      <c r="E50" s="27">
        <f>SUM(F50:I50)</f>
        <v>19328</v>
      </c>
      <c r="F50" s="22">
        <v>4832</v>
      </c>
      <c r="G50" s="22">
        <v>4832</v>
      </c>
      <c r="H50" s="22">
        <v>4832</v>
      </c>
      <c r="I50" s="22">
        <v>4832</v>
      </c>
      <c r="J50" s="61"/>
    </row>
    <row r="51" spans="1:10" s="28" customFormat="1" ht="20.100000000000001" customHeight="1" x14ac:dyDescent="0.2">
      <c r="A51" s="19" t="s">
        <v>48</v>
      </c>
      <c r="B51" s="13">
        <v>180</v>
      </c>
      <c r="C51" s="74">
        <v>3221.4</v>
      </c>
      <c r="D51" s="57">
        <v>2947.9</v>
      </c>
      <c r="E51" s="27">
        <f>SUM(F51:I51)</f>
        <v>4252</v>
      </c>
      <c r="F51" s="22">
        <v>1063</v>
      </c>
      <c r="G51" s="22">
        <v>1063</v>
      </c>
      <c r="H51" s="22">
        <v>1063</v>
      </c>
      <c r="I51" s="22">
        <v>1063</v>
      </c>
      <c r="J51" s="61"/>
    </row>
    <row r="52" spans="1:10" s="28" customFormat="1" ht="20.100000000000001" customHeight="1" x14ac:dyDescent="0.2">
      <c r="A52" s="19" t="s">
        <v>49</v>
      </c>
      <c r="B52" s="13">
        <v>190</v>
      </c>
      <c r="C52" s="21"/>
      <c r="D52" s="23">
        <v>755</v>
      </c>
      <c r="E52" s="27">
        <f>SUM(F52:I52)</f>
        <v>750</v>
      </c>
      <c r="F52" s="23">
        <v>187.5</v>
      </c>
      <c r="G52" s="23">
        <v>187.5</v>
      </c>
      <c r="H52" s="23">
        <v>187.5</v>
      </c>
      <c r="I52" s="23">
        <v>187.5</v>
      </c>
      <c r="J52" s="61"/>
    </row>
    <row r="53" spans="1:10" s="28" customFormat="1" ht="93.75" customHeight="1" x14ac:dyDescent="0.2">
      <c r="A53" s="19" t="s">
        <v>50</v>
      </c>
      <c r="B53" s="13">
        <v>200</v>
      </c>
      <c r="C53" s="74">
        <v>561.6</v>
      </c>
      <c r="D53" s="57">
        <v>806</v>
      </c>
      <c r="E53" s="27">
        <f t="shared" ref="E53:E59" si="2">F53+G53+H53+I53</f>
        <v>868</v>
      </c>
      <c r="F53" s="75">
        <v>217</v>
      </c>
      <c r="G53" s="75">
        <v>217</v>
      </c>
      <c r="H53" s="75">
        <v>217</v>
      </c>
      <c r="I53" s="75">
        <v>217</v>
      </c>
      <c r="J53" s="31" t="s">
        <v>168</v>
      </c>
    </row>
    <row r="54" spans="1:10" s="28" customFormat="1" ht="20.100000000000001" customHeight="1" x14ac:dyDescent="0.2">
      <c r="A54" s="19" t="s">
        <v>51</v>
      </c>
      <c r="B54" s="13">
        <v>210</v>
      </c>
      <c r="C54" s="21"/>
      <c r="D54" s="57"/>
      <c r="E54" s="66">
        <f t="shared" si="2"/>
        <v>0</v>
      </c>
      <c r="F54" s="67"/>
      <c r="G54" s="67"/>
      <c r="H54" s="67"/>
      <c r="I54" s="67"/>
      <c r="J54" s="61"/>
    </row>
    <row r="55" spans="1:10" s="28" customFormat="1" ht="44.25" customHeight="1" x14ac:dyDescent="0.2">
      <c r="A55" s="19" t="s">
        <v>52</v>
      </c>
      <c r="B55" s="13">
        <v>220</v>
      </c>
      <c r="C55" s="83">
        <v>3</v>
      </c>
      <c r="D55" s="57"/>
      <c r="E55" s="27">
        <f t="shared" si="2"/>
        <v>0</v>
      </c>
      <c r="F55" s="23">
        <f>F56+F57+F58+F59</f>
        <v>0</v>
      </c>
      <c r="G55" s="23">
        <f>G56+G57+G58+G59</f>
        <v>0</v>
      </c>
      <c r="H55" s="23">
        <f>H56+H57+H58+H59</f>
        <v>0</v>
      </c>
      <c r="I55" s="23">
        <f>I56+I57+I58+I59</f>
        <v>0</v>
      </c>
      <c r="J55" s="65"/>
    </row>
    <row r="56" spans="1:10" s="28" customFormat="1" ht="26.25" customHeight="1" x14ac:dyDescent="0.2">
      <c r="A56" s="24" t="s">
        <v>126</v>
      </c>
      <c r="B56" s="29">
        <v>221</v>
      </c>
      <c r="C56" s="83"/>
      <c r="D56" s="57"/>
      <c r="E56" s="22">
        <f t="shared" si="2"/>
        <v>0</v>
      </c>
      <c r="F56" s="23"/>
      <c r="G56" s="23"/>
      <c r="H56" s="23"/>
      <c r="I56" s="23"/>
      <c r="J56" s="65"/>
    </row>
    <row r="57" spans="1:10" s="28" customFormat="1" ht="20.25" customHeight="1" x14ac:dyDescent="0.2">
      <c r="A57" s="24" t="s">
        <v>127</v>
      </c>
      <c r="B57" s="29">
        <v>222</v>
      </c>
      <c r="C57" s="83"/>
      <c r="D57" s="57"/>
      <c r="E57" s="22">
        <f t="shared" si="2"/>
        <v>0</v>
      </c>
      <c r="F57" s="23"/>
      <c r="G57" s="23"/>
      <c r="H57" s="23"/>
      <c r="I57" s="23"/>
      <c r="J57" s="65"/>
    </row>
    <row r="58" spans="1:10" s="28" customFormat="1" ht="30" customHeight="1" x14ac:dyDescent="0.2">
      <c r="A58" s="24" t="s">
        <v>128</v>
      </c>
      <c r="B58" s="29">
        <v>223</v>
      </c>
      <c r="C58" s="83">
        <v>3</v>
      </c>
      <c r="D58" s="57"/>
      <c r="E58" s="22">
        <f t="shared" si="2"/>
        <v>0</v>
      </c>
      <c r="F58" s="23">
        <v>0</v>
      </c>
      <c r="G58" s="23"/>
      <c r="H58" s="23"/>
      <c r="I58" s="23"/>
      <c r="J58" s="65"/>
    </row>
    <row r="59" spans="1:10" s="28" customFormat="1" ht="24" customHeight="1" x14ac:dyDescent="0.2">
      <c r="A59" s="24" t="s">
        <v>129</v>
      </c>
      <c r="B59" s="29">
        <v>224</v>
      </c>
      <c r="C59" s="21"/>
      <c r="D59" s="57"/>
      <c r="E59" s="22">
        <f t="shared" si="2"/>
        <v>0</v>
      </c>
      <c r="F59" s="23">
        <v>0</v>
      </c>
      <c r="G59" s="23"/>
      <c r="H59" s="23"/>
      <c r="I59" s="23"/>
      <c r="J59" s="65"/>
    </row>
    <row r="60" spans="1:10" ht="33" customHeight="1" x14ac:dyDescent="0.2">
      <c r="A60" s="19" t="s">
        <v>53</v>
      </c>
      <c r="B60" s="20">
        <v>230</v>
      </c>
      <c r="C60" s="73">
        <f>SUM(C61:C72,C73)</f>
        <v>1640.1999999999998</v>
      </c>
      <c r="D60" s="27">
        <f>SUM(D61:D72,D73)</f>
        <v>4127.3</v>
      </c>
      <c r="E60" s="27">
        <f>SUM(F60:I60)</f>
        <v>0</v>
      </c>
      <c r="F60" s="22">
        <f>SUM(F61:F72,F73)</f>
        <v>0</v>
      </c>
      <c r="G60" s="22">
        <f>SUM(G61:G72,G73)</f>
        <v>0</v>
      </c>
      <c r="H60" s="22">
        <f>SUM(H61:H72,H73)</f>
        <v>0</v>
      </c>
      <c r="I60" s="22">
        <f>SUM(I61:I72,I73)</f>
        <v>0</v>
      </c>
      <c r="J60" s="61"/>
    </row>
    <row r="61" spans="1:10" ht="38.25" customHeight="1" x14ac:dyDescent="0.2">
      <c r="A61" s="24" t="s">
        <v>54</v>
      </c>
      <c r="B61" s="25">
        <v>231</v>
      </c>
      <c r="C61" s="21"/>
      <c r="D61" s="23"/>
      <c r="E61" s="22">
        <f>F61+G61+H61+I61</f>
        <v>0</v>
      </c>
      <c r="F61" s="23"/>
      <c r="G61" s="23"/>
      <c r="H61" s="23"/>
      <c r="I61" s="23"/>
      <c r="J61" s="31"/>
    </row>
    <row r="62" spans="1:10" ht="42.75" customHeight="1" x14ac:dyDescent="0.2">
      <c r="A62" s="24" t="s">
        <v>55</v>
      </c>
      <c r="B62" s="25">
        <v>232</v>
      </c>
      <c r="C62" s="21"/>
      <c r="D62" s="23"/>
      <c r="E62" s="22">
        <f>SUM(F62:I62)</f>
        <v>0</v>
      </c>
      <c r="F62" s="23"/>
      <c r="G62" s="23"/>
      <c r="H62" s="23"/>
      <c r="I62" s="23"/>
      <c r="J62" s="34"/>
    </row>
    <row r="63" spans="1:10" ht="56.25" customHeight="1" x14ac:dyDescent="0.2">
      <c r="A63" s="24" t="s">
        <v>56</v>
      </c>
      <c r="B63" s="25">
        <v>233</v>
      </c>
      <c r="C63" s="21"/>
      <c r="D63" s="23"/>
      <c r="E63" s="22">
        <f>F63+G63+H63+I63</f>
        <v>0</v>
      </c>
      <c r="F63" s="23"/>
      <c r="G63" s="23"/>
      <c r="H63" s="23"/>
      <c r="I63" s="23"/>
      <c r="J63" s="34"/>
    </row>
    <row r="64" spans="1:10" s="28" customFormat="1" ht="20.100000000000001" customHeight="1" x14ac:dyDescent="0.2">
      <c r="A64" s="24" t="s">
        <v>57</v>
      </c>
      <c r="B64" s="25">
        <v>234</v>
      </c>
      <c r="C64" s="21"/>
      <c r="D64" s="23"/>
      <c r="E64" s="22">
        <f>F64+G64+H64+I64</f>
        <v>0</v>
      </c>
      <c r="F64" s="23"/>
      <c r="G64" s="23"/>
      <c r="H64" s="23"/>
      <c r="I64" s="23"/>
      <c r="J64" s="34"/>
    </row>
    <row r="65" spans="1:10" s="28" customFormat="1" ht="29.25" customHeight="1" x14ac:dyDescent="0.2">
      <c r="A65" s="24" t="s">
        <v>58</v>
      </c>
      <c r="B65" s="25">
        <v>235</v>
      </c>
      <c r="C65" s="21"/>
      <c r="D65" s="23"/>
      <c r="E65" s="22">
        <f>F65+G65+H65+I65</f>
        <v>0</v>
      </c>
      <c r="F65" s="23"/>
      <c r="G65" s="23"/>
      <c r="H65" s="23"/>
      <c r="I65" s="23"/>
      <c r="J65" s="34"/>
    </row>
    <row r="66" spans="1:10" s="28" customFormat="1" ht="20.100000000000001" customHeight="1" x14ac:dyDescent="0.2">
      <c r="A66" s="24" t="s">
        <v>59</v>
      </c>
      <c r="B66" s="25">
        <v>236</v>
      </c>
      <c r="C66" s="70">
        <v>1330.8</v>
      </c>
      <c r="D66" s="23">
        <v>3357.3</v>
      </c>
      <c r="E66" s="22">
        <f>SUM(F66:I66)</f>
        <v>0</v>
      </c>
      <c r="F66" s="75"/>
      <c r="G66" s="75"/>
      <c r="H66" s="75"/>
      <c r="I66" s="75"/>
      <c r="J66" s="61"/>
    </row>
    <row r="67" spans="1:10" s="28" customFormat="1" ht="20.100000000000001" customHeight="1" x14ac:dyDescent="0.2">
      <c r="A67" s="24" t="s">
        <v>60</v>
      </c>
      <c r="B67" s="25">
        <v>237</v>
      </c>
      <c r="C67" s="70">
        <v>309.39999999999998</v>
      </c>
      <c r="D67" s="23">
        <v>770</v>
      </c>
      <c r="E67" s="22">
        <f>SUM(F67:I67)</f>
        <v>0</v>
      </c>
      <c r="F67" s="75"/>
      <c r="G67" s="75"/>
      <c r="H67" s="75"/>
      <c r="I67" s="75"/>
      <c r="J67" s="61"/>
    </row>
    <row r="68" spans="1:10" s="28" customFormat="1" ht="38.25" customHeight="1" x14ac:dyDescent="0.2">
      <c r="A68" s="24" t="s">
        <v>61</v>
      </c>
      <c r="B68" s="25">
        <v>238</v>
      </c>
      <c r="C68" s="21"/>
      <c r="D68" s="23"/>
      <c r="E68" s="22">
        <f>F68+G68+H68+I68</f>
        <v>0</v>
      </c>
      <c r="F68" s="23"/>
      <c r="G68" s="23"/>
      <c r="H68" s="23"/>
      <c r="I68" s="23"/>
      <c r="J68" s="34"/>
    </row>
    <row r="69" spans="1:10" s="28" customFormat="1" ht="20.100000000000001" customHeight="1" x14ac:dyDescent="0.2">
      <c r="A69" s="24" t="s">
        <v>62</v>
      </c>
      <c r="B69" s="25">
        <v>239</v>
      </c>
      <c r="C69" s="21"/>
      <c r="D69" s="23"/>
      <c r="E69" s="22"/>
      <c r="F69" s="23"/>
      <c r="G69" s="23"/>
      <c r="H69" s="23"/>
      <c r="I69" s="23"/>
      <c r="J69" s="61"/>
    </row>
    <row r="70" spans="1:10" s="28" customFormat="1" ht="20.25" customHeight="1" x14ac:dyDescent="0.2">
      <c r="A70" s="19" t="s">
        <v>63</v>
      </c>
      <c r="B70" s="20">
        <v>250</v>
      </c>
      <c r="C70" s="21"/>
      <c r="D70" s="23"/>
      <c r="E70" s="68">
        <f>F70+G70+H70+I70</f>
        <v>0</v>
      </c>
      <c r="F70" s="67">
        <v>0</v>
      </c>
      <c r="G70" s="67"/>
      <c r="H70" s="67"/>
      <c r="I70" s="67"/>
      <c r="J70" s="61"/>
    </row>
    <row r="71" spans="1:10" s="28" customFormat="1" ht="20.100000000000001" customHeight="1" x14ac:dyDescent="0.2">
      <c r="A71" s="19" t="s">
        <v>64</v>
      </c>
      <c r="B71" s="20">
        <v>260</v>
      </c>
      <c r="C71" s="21"/>
      <c r="D71" s="23"/>
      <c r="E71" s="22"/>
      <c r="F71" s="23"/>
      <c r="G71" s="23"/>
      <c r="H71" s="23"/>
      <c r="I71" s="23"/>
      <c r="J71" s="61"/>
    </row>
    <row r="72" spans="1:10" s="28" customFormat="1" ht="37.5" customHeight="1" x14ac:dyDescent="0.2">
      <c r="A72" s="19" t="s">
        <v>65</v>
      </c>
      <c r="B72" s="20">
        <v>270</v>
      </c>
      <c r="C72" s="21"/>
      <c r="D72" s="23"/>
      <c r="E72" s="32" t="s">
        <v>111</v>
      </c>
      <c r="F72" s="23">
        <v>0</v>
      </c>
      <c r="G72" s="33"/>
      <c r="H72" s="33"/>
      <c r="I72" s="33"/>
      <c r="J72" s="41"/>
    </row>
    <row r="73" spans="1:10" s="28" customFormat="1" ht="43.5" customHeight="1" x14ac:dyDescent="0.2">
      <c r="A73" s="19" t="s">
        <v>66</v>
      </c>
      <c r="B73" s="20">
        <v>280</v>
      </c>
      <c r="C73" s="21"/>
      <c r="D73" s="23"/>
      <c r="E73" s="22">
        <f>F73+G73+H73+I73</f>
        <v>0</v>
      </c>
      <c r="F73" s="23"/>
      <c r="G73" s="23"/>
      <c r="H73" s="23"/>
      <c r="I73" s="23"/>
      <c r="J73" s="34"/>
    </row>
    <row r="74" spans="1:10" s="28" customFormat="1" ht="20.100000000000001" customHeight="1" x14ac:dyDescent="0.2">
      <c r="A74" s="19" t="s">
        <v>67</v>
      </c>
      <c r="B74" s="20">
        <v>290</v>
      </c>
      <c r="C74" s="26"/>
      <c r="D74" s="26"/>
      <c r="E74" s="27">
        <f>SUM(F74:I74)</f>
        <v>0</v>
      </c>
      <c r="F74" s="22"/>
      <c r="G74" s="22"/>
      <c r="H74" s="22"/>
      <c r="I74" s="22"/>
      <c r="J74" s="61"/>
    </row>
    <row r="75" spans="1:10" s="28" customFormat="1" ht="20.100000000000001" customHeight="1" x14ac:dyDescent="0.2">
      <c r="A75" s="24" t="s">
        <v>68</v>
      </c>
      <c r="B75" s="35">
        <v>291</v>
      </c>
      <c r="C75" s="21"/>
      <c r="D75" s="21"/>
      <c r="E75" s="22">
        <f>SUM(F75:I75)</f>
        <v>0</v>
      </c>
      <c r="F75" s="23"/>
      <c r="G75" s="23"/>
      <c r="H75" s="23"/>
      <c r="I75" s="23"/>
      <c r="J75" s="61"/>
    </row>
    <row r="76" spans="1:10" s="28" customFormat="1" ht="20.100000000000001" customHeight="1" x14ac:dyDescent="0.2">
      <c r="A76" s="24" t="s">
        <v>69</v>
      </c>
      <c r="B76" s="35">
        <v>292</v>
      </c>
      <c r="C76" s="21"/>
      <c r="D76" s="21"/>
      <c r="E76" s="22">
        <f>SUM(F76:I76)</f>
        <v>0</v>
      </c>
      <c r="F76" s="21"/>
      <c r="G76" s="21"/>
      <c r="H76" s="23"/>
      <c r="I76" s="23"/>
      <c r="J76" s="61"/>
    </row>
    <row r="77" spans="1:10" s="28" customFormat="1" ht="35.1" customHeight="1" x14ac:dyDescent="0.2">
      <c r="A77" s="19" t="s">
        <v>70</v>
      </c>
      <c r="B77" s="6">
        <v>300</v>
      </c>
      <c r="C77" s="21"/>
      <c r="D77" s="21"/>
      <c r="E77" s="27">
        <f>F77+G77+H77+I77</f>
        <v>0</v>
      </c>
      <c r="F77" s="56"/>
      <c r="G77" s="56"/>
      <c r="H77" s="56"/>
      <c r="I77" s="56"/>
      <c r="J77" s="23"/>
    </row>
    <row r="78" spans="1:10" s="28" customFormat="1" ht="20.100000000000001" customHeight="1" x14ac:dyDescent="0.2">
      <c r="A78" s="110" t="s">
        <v>71</v>
      </c>
      <c r="B78" s="110"/>
      <c r="C78" s="110"/>
      <c r="D78" s="110"/>
      <c r="E78" s="110"/>
      <c r="F78" s="110"/>
      <c r="G78" s="110"/>
      <c r="H78" s="110"/>
      <c r="I78" s="110"/>
      <c r="J78" s="61"/>
    </row>
    <row r="79" spans="1:10" s="28" customFormat="1" ht="20.100000000000001" customHeight="1" x14ac:dyDescent="0.2">
      <c r="A79" s="19" t="s">
        <v>72</v>
      </c>
      <c r="B79" s="6">
        <v>400</v>
      </c>
      <c r="C79" s="23">
        <f>C36+C44</f>
        <v>3042.9</v>
      </c>
      <c r="D79" s="23">
        <f>D36+D44</f>
        <v>4674.8999999999996</v>
      </c>
      <c r="E79" s="22">
        <f t="shared" ref="E79:E85" si="3">SUM(F79:I79)</f>
        <v>3661.7</v>
      </c>
      <c r="F79" s="23">
        <f>F36+F44</f>
        <v>907.9</v>
      </c>
      <c r="G79" s="23">
        <f>G36+G44</f>
        <v>1107.8</v>
      </c>
      <c r="H79" s="23">
        <f>H36+H44</f>
        <v>823</v>
      </c>
      <c r="I79" s="23">
        <f>I36+I44</f>
        <v>823</v>
      </c>
      <c r="J79" s="61"/>
    </row>
    <row r="80" spans="1:10" s="28" customFormat="1" ht="20.100000000000001" customHeight="1" x14ac:dyDescent="0.2">
      <c r="A80" s="19" t="s">
        <v>47</v>
      </c>
      <c r="B80" s="6">
        <v>410</v>
      </c>
      <c r="C80" s="23">
        <f t="shared" ref="C80:D80" si="4">C50+C66</f>
        <v>16385</v>
      </c>
      <c r="D80" s="23">
        <f t="shared" si="4"/>
        <v>16582</v>
      </c>
      <c r="E80" s="22">
        <f t="shared" si="3"/>
        <v>19328</v>
      </c>
      <c r="F80" s="23">
        <f t="shared" ref="F80:I81" si="5">F50+F66</f>
        <v>4832</v>
      </c>
      <c r="G80" s="23">
        <f t="shared" si="5"/>
        <v>4832</v>
      </c>
      <c r="H80" s="23">
        <f t="shared" si="5"/>
        <v>4832</v>
      </c>
      <c r="I80" s="23">
        <f t="shared" si="5"/>
        <v>4832</v>
      </c>
      <c r="J80" s="61"/>
    </row>
    <row r="81" spans="1:10" s="28" customFormat="1" ht="20.100000000000001" customHeight="1" x14ac:dyDescent="0.2">
      <c r="A81" s="19" t="s">
        <v>48</v>
      </c>
      <c r="B81" s="6">
        <v>420</v>
      </c>
      <c r="C81" s="23">
        <f t="shared" ref="C81:D81" si="6">C51+C67</f>
        <v>3530.8</v>
      </c>
      <c r="D81" s="23">
        <f t="shared" si="6"/>
        <v>3717.9</v>
      </c>
      <c r="E81" s="22">
        <f t="shared" si="3"/>
        <v>4252</v>
      </c>
      <c r="F81" s="23">
        <f t="shared" si="5"/>
        <v>1063</v>
      </c>
      <c r="G81" s="23">
        <f t="shared" si="5"/>
        <v>1063</v>
      </c>
      <c r="H81" s="23">
        <f t="shared" si="5"/>
        <v>1063</v>
      </c>
      <c r="I81" s="23">
        <f t="shared" si="5"/>
        <v>1063</v>
      </c>
      <c r="J81" s="61"/>
    </row>
    <row r="82" spans="1:10" s="28" customFormat="1" ht="20.100000000000001" customHeight="1" x14ac:dyDescent="0.2">
      <c r="A82" s="19" t="s">
        <v>49</v>
      </c>
      <c r="B82" s="6">
        <v>430</v>
      </c>
      <c r="C82" s="23">
        <f>C52</f>
        <v>0</v>
      </c>
      <c r="D82" s="23">
        <f>D52</f>
        <v>755</v>
      </c>
      <c r="E82" s="22">
        <f t="shared" si="3"/>
        <v>750</v>
      </c>
      <c r="F82" s="23">
        <f>F52</f>
        <v>187.5</v>
      </c>
      <c r="G82" s="23">
        <f>G52</f>
        <v>187.5</v>
      </c>
      <c r="H82" s="23">
        <f>H52</f>
        <v>187.5</v>
      </c>
      <c r="I82" s="23">
        <f>I52</f>
        <v>187.5</v>
      </c>
      <c r="J82" s="61"/>
    </row>
    <row r="83" spans="1:10" s="28" customFormat="1" ht="20.100000000000001" customHeight="1" x14ac:dyDescent="0.2">
      <c r="A83" s="19" t="s">
        <v>51</v>
      </c>
      <c r="B83" s="6">
        <v>440</v>
      </c>
      <c r="C83" s="46">
        <f>C70+C54</f>
        <v>0</v>
      </c>
      <c r="D83" s="46">
        <f>D70+D54</f>
        <v>0</v>
      </c>
      <c r="E83" s="22">
        <f t="shared" si="3"/>
        <v>0</v>
      </c>
      <c r="F83" s="46">
        <f>F70+F54</f>
        <v>0</v>
      </c>
      <c r="G83" s="46">
        <f>G70+G54</f>
        <v>0</v>
      </c>
      <c r="H83" s="46">
        <f>H70+H54</f>
        <v>0</v>
      </c>
      <c r="I83" s="46">
        <f>I70+I54</f>
        <v>0</v>
      </c>
      <c r="J83" s="61"/>
    </row>
    <row r="84" spans="1:10" s="28" customFormat="1" ht="20.100000000000001" customHeight="1" x14ac:dyDescent="0.2">
      <c r="A84" s="19" t="s">
        <v>73</v>
      </c>
      <c r="B84" s="6">
        <v>450</v>
      </c>
      <c r="C84" s="23">
        <f>C44+C53+C55+C60+C77-C66-C67-C70-C44</f>
        <v>564.60000000000025</v>
      </c>
      <c r="D84" s="23">
        <f>D44+D53+D55+D60+D77-D66-D67-D70-D44</f>
        <v>806.00000000000057</v>
      </c>
      <c r="E84" s="22">
        <f t="shared" si="3"/>
        <v>868</v>
      </c>
      <c r="F84" s="23">
        <f>F44+F53+F55+F60+F77-F66-F67-F70-F44</f>
        <v>217</v>
      </c>
      <c r="G84" s="23">
        <f>G44+G53+G55+G60+G77-G66-G67-G70-G44</f>
        <v>217</v>
      </c>
      <c r="H84" s="23">
        <f>H44+H53+H55+H60+H77-H66-H67-H70-H44</f>
        <v>217</v>
      </c>
      <c r="I84" s="23">
        <f>I44+I53+I55+I60+I77-I66-I67-I70-I44</f>
        <v>217</v>
      </c>
      <c r="J84" s="61"/>
    </row>
    <row r="85" spans="1:10" s="28" customFormat="1" ht="20.100000000000001" customHeight="1" x14ac:dyDescent="0.2">
      <c r="A85" s="19" t="s">
        <v>74</v>
      </c>
      <c r="B85" s="6">
        <v>460</v>
      </c>
      <c r="C85" s="57">
        <f>SUM(C79:C84)</f>
        <v>23523.3</v>
      </c>
      <c r="D85" s="57">
        <f>SUM(D79:D84)</f>
        <v>26535.800000000003</v>
      </c>
      <c r="E85" s="27">
        <f t="shared" si="3"/>
        <v>28859.7</v>
      </c>
      <c r="F85" s="23">
        <f>SUM(F79:F84)</f>
        <v>7207.4</v>
      </c>
      <c r="G85" s="23">
        <f>SUM(G79:G84)</f>
        <v>7407.3</v>
      </c>
      <c r="H85" s="23">
        <f>SUM(H79:H84)</f>
        <v>7122.5</v>
      </c>
      <c r="I85" s="23">
        <f>SUM(I79:I84)</f>
        <v>7122.5</v>
      </c>
      <c r="J85" s="61"/>
    </row>
    <row r="86" spans="1:10" s="28" customFormat="1" ht="20.100000000000001" customHeight="1" x14ac:dyDescent="0.2">
      <c r="A86" s="110" t="s">
        <v>75</v>
      </c>
      <c r="B86" s="110"/>
      <c r="C86" s="110"/>
      <c r="D86" s="110"/>
      <c r="E86" s="110"/>
      <c r="F86" s="110"/>
      <c r="G86" s="110"/>
      <c r="H86" s="110"/>
      <c r="I86" s="110"/>
      <c r="J86" s="61"/>
    </row>
    <row r="87" spans="1:10" s="28" customFormat="1" ht="20.100000000000001" customHeight="1" x14ac:dyDescent="0.2">
      <c r="A87" s="19" t="s">
        <v>76</v>
      </c>
      <c r="B87" s="6">
        <v>500</v>
      </c>
      <c r="C87" s="26"/>
      <c r="D87" s="72">
        <f>D89</f>
        <v>3631.3</v>
      </c>
      <c r="E87" s="27">
        <f>SUM(F87:I87)</f>
        <v>0</v>
      </c>
      <c r="F87" s="22">
        <f>F88+F89</f>
        <v>0</v>
      </c>
      <c r="G87" s="22">
        <f>G88+G89</f>
        <v>0</v>
      </c>
      <c r="H87" s="22">
        <f>H88+H89</f>
        <v>0</v>
      </c>
      <c r="I87" s="22">
        <f>I88+I89</f>
        <v>0</v>
      </c>
      <c r="J87" s="61"/>
    </row>
    <row r="88" spans="1:10" s="28" customFormat="1" ht="75" customHeight="1" x14ac:dyDescent="0.2">
      <c r="A88" s="19" t="s">
        <v>77</v>
      </c>
      <c r="B88" s="35">
        <v>501</v>
      </c>
      <c r="C88" s="21"/>
      <c r="D88" s="21"/>
      <c r="E88" s="22">
        <f>SUM(F88:I88)</f>
        <v>0</v>
      </c>
      <c r="F88" s="70"/>
      <c r="G88" s="70"/>
      <c r="H88" s="23"/>
      <c r="I88" s="23"/>
      <c r="J88" s="61"/>
    </row>
    <row r="89" spans="1:10" s="28" customFormat="1" ht="33" customHeight="1" x14ac:dyDescent="0.2">
      <c r="A89" s="19" t="s">
        <v>166</v>
      </c>
      <c r="B89" s="35">
        <v>502</v>
      </c>
      <c r="C89" s="70">
        <v>64.900000000000006</v>
      </c>
      <c r="D89" s="70">
        <v>3631.3</v>
      </c>
      <c r="E89" s="22"/>
      <c r="F89" s="108"/>
      <c r="G89" s="70"/>
      <c r="H89" s="23"/>
      <c r="I89" s="23"/>
      <c r="J89" s="61"/>
    </row>
    <row r="90" spans="1:10" s="28" customFormat="1" ht="34.5" customHeight="1" x14ac:dyDescent="0.2">
      <c r="A90" s="36" t="s">
        <v>78</v>
      </c>
      <c r="B90" s="37">
        <v>510</v>
      </c>
      <c r="C90" s="73">
        <f>SUM(C91:C96)</f>
        <v>5457.7</v>
      </c>
      <c r="D90" s="27">
        <f>D91+D92</f>
        <v>5116.3</v>
      </c>
      <c r="E90" s="27">
        <f t="shared" ref="E90:E96" si="7">SUM(F90:I90)</f>
        <v>200</v>
      </c>
      <c r="F90" s="27">
        <f>SUM(F91:F96)</f>
        <v>200</v>
      </c>
      <c r="G90" s="27">
        <f>SUM(G91:G96)</f>
        <v>0</v>
      </c>
      <c r="H90" s="27">
        <f>SUM(H91:H96)</f>
        <v>0</v>
      </c>
      <c r="I90" s="27">
        <f>SUM(I91:I96)</f>
        <v>0</v>
      </c>
      <c r="J90" s="61"/>
    </row>
    <row r="91" spans="1:10" s="28" customFormat="1" ht="28.15" customHeight="1" x14ac:dyDescent="0.2">
      <c r="A91" s="19" t="s">
        <v>79</v>
      </c>
      <c r="B91" s="39">
        <v>511</v>
      </c>
      <c r="C91" s="70">
        <v>610.29999999999995</v>
      </c>
      <c r="D91" s="70">
        <v>1966.3</v>
      </c>
      <c r="E91" s="23">
        <f>F91+G91+H91+I91</f>
        <v>200</v>
      </c>
      <c r="F91" s="23">
        <v>200</v>
      </c>
      <c r="G91" s="23"/>
      <c r="H91" s="23"/>
      <c r="I91" s="23"/>
      <c r="J91" s="34" t="s">
        <v>167</v>
      </c>
    </row>
    <row r="92" spans="1:10" s="28" customFormat="1" ht="56.25" customHeight="1" x14ac:dyDescent="0.2">
      <c r="A92" s="19" t="s">
        <v>80</v>
      </c>
      <c r="B92" s="40">
        <v>512</v>
      </c>
      <c r="C92" s="70">
        <v>4847.3999999999996</v>
      </c>
      <c r="D92" s="23">
        <v>3150</v>
      </c>
      <c r="E92" s="23">
        <f t="shared" si="7"/>
        <v>0</v>
      </c>
      <c r="F92" s="23"/>
      <c r="G92" s="23"/>
      <c r="H92" s="23"/>
      <c r="I92" s="23"/>
      <c r="J92" s="34"/>
    </row>
    <row r="93" spans="1:10" s="28" customFormat="1" ht="48" customHeight="1" x14ac:dyDescent="0.2">
      <c r="A93" s="19" t="s">
        <v>81</v>
      </c>
      <c r="B93" s="39">
        <v>513</v>
      </c>
      <c r="C93" s="21"/>
      <c r="D93" s="23"/>
      <c r="E93" s="23">
        <f t="shared" si="7"/>
        <v>0</v>
      </c>
      <c r="F93" s="23"/>
      <c r="G93" s="23"/>
      <c r="H93" s="23"/>
      <c r="I93" s="23"/>
      <c r="J93" s="41"/>
    </row>
    <row r="94" spans="1:10" s="28" customFormat="1" ht="22.5" customHeight="1" x14ac:dyDescent="0.2">
      <c r="A94" s="19" t="s">
        <v>82</v>
      </c>
      <c r="B94" s="40">
        <v>514</v>
      </c>
      <c r="C94" s="21"/>
      <c r="D94" s="23"/>
      <c r="E94" s="23"/>
      <c r="F94" s="23"/>
      <c r="G94" s="23"/>
      <c r="H94" s="23"/>
      <c r="I94" s="23"/>
      <c r="J94" s="34"/>
    </row>
    <row r="95" spans="1:10" s="28" customFormat="1" ht="64.5" customHeight="1" x14ac:dyDescent="0.2">
      <c r="A95" s="19" t="s">
        <v>83</v>
      </c>
      <c r="B95" s="39">
        <v>515</v>
      </c>
      <c r="C95" s="21"/>
      <c r="D95" s="23"/>
      <c r="E95" s="23">
        <f t="shared" si="7"/>
        <v>0</v>
      </c>
      <c r="F95" s="23"/>
      <c r="G95" s="23"/>
      <c r="H95" s="23"/>
      <c r="I95" s="23"/>
      <c r="J95" s="34"/>
    </row>
    <row r="96" spans="1:10" s="28" customFormat="1" ht="20.100000000000001" customHeight="1" x14ac:dyDescent="0.2">
      <c r="A96" s="19" t="s">
        <v>84</v>
      </c>
      <c r="B96" s="42">
        <v>516</v>
      </c>
      <c r="C96" s="21"/>
      <c r="D96" s="21"/>
      <c r="E96" s="23">
        <f t="shared" si="7"/>
        <v>0</v>
      </c>
      <c r="F96" s="23"/>
      <c r="G96" s="23"/>
      <c r="H96" s="23"/>
      <c r="I96" s="23"/>
      <c r="J96" s="61"/>
    </row>
    <row r="97" spans="1:10" s="28" customFormat="1" ht="20.100000000000001" customHeight="1" x14ac:dyDescent="0.2">
      <c r="A97" s="110" t="s">
        <v>85</v>
      </c>
      <c r="B97" s="110"/>
      <c r="C97" s="110"/>
      <c r="D97" s="110"/>
      <c r="E97" s="110"/>
      <c r="F97" s="110"/>
      <c r="G97" s="110"/>
      <c r="H97" s="110"/>
      <c r="I97" s="110"/>
      <c r="J97" s="61"/>
    </row>
    <row r="98" spans="1:10" s="28" customFormat="1" ht="34.5" customHeight="1" x14ac:dyDescent="0.2">
      <c r="A98" s="19" t="s">
        <v>86</v>
      </c>
      <c r="B98" s="43">
        <v>600</v>
      </c>
      <c r="C98" s="72">
        <f>SUM(C99:C102)</f>
        <v>4026.2999999999997</v>
      </c>
      <c r="D98" s="72">
        <f>D101+D102</f>
        <v>60</v>
      </c>
      <c r="E98" s="22">
        <f>F98+G98+H98+I98</f>
        <v>0</v>
      </c>
      <c r="F98" s="22">
        <f>F101</f>
        <v>0</v>
      </c>
      <c r="G98" s="22">
        <f>G101</f>
        <v>0</v>
      </c>
      <c r="H98" s="22">
        <f>H101</f>
        <v>0</v>
      </c>
      <c r="I98" s="22">
        <f>I101</f>
        <v>0</v>
      </c>
      <c r="J98" s="61"/>
    </row>
    <row r="99" spans="1:10" s="28" customFormat="1" ht="20.100000000000001" customHeight="1" x14ac:dyDescent="0.2">
      <c r="A99" s="24" t="s">
        <v>87</v>
      </c>
      <c r="B99" s="42">
        <v>601</v>
      </c>
      <c r="C99" s="70"/>
      <c r="D99" s="70"/>
      <c r="E99" s="23">
        <f t="shared" ref="E99:E107" si="8">SUM(F99:I99)</f>
        <v>0</v>
      </c>
      <c r="F99" s="23"/>
      <c r="G99" s="23"/>
      <c r="H99" s="23"/>
      <c r="I99" s="23"/>
      <c r="J99" s="61"/>
    </row>
    <row r="100" spans="1:10" s="28" customFormat="1" ht="20.100000000000001" customHeight="1" x14ac:dyDescent="0.2">
      <c r="A100" s="24" t="s">
        <v>88</v>
      </c>
      <c r="B100" s="42">
        <v>602</v>
      </c>
      <c r="C100" s="70"/>
      <c r="D100" s="70"/>
      <c r="E100" s="23">
        <f t="shared" si="8"/>
        <v>0</v>
      </c>
      <c r="F100" s="23"/>
      <c r="G100" s="23"/>
      <c r="H100" s="23"/>
      <c r="I100" s="23"/>
      <c r="J100" s="61"/>
    </row>
    <row r="101" spans="1:10" s="28" customFormat="1" ht="20.100000000000001" customHeight="1" x14ac:dyDescent="0.2">
      <c r="A101" s="24" t="s">
        <v>89</v>
      </c>
      <c r="B101" s="42">
        <v>603</v>
      </c>
      <c r="C101" s="70">
        <v>3978.6</v>
      </c>
      <c r="D101" s="70"/>
      <c r="E101" s="23">
        <f t="shared" si="8"/>
        <v>0</v>
      </c>
      <c r="F101" s="23"/>
      <c r="G101" s="23"/>
      <c r="H101" s="23"/>
      <c r="I101" s="23"/>
      <c r="J101" s="61"/>
    </row>
    <row r="102" spans="1:10" s="28" customFormat="1" ht="20.100000000000001" customHeight="1" x14ac:dyDescent="0.2">
      <c r="A102" s="19" t="s">
        <v>90</v>
      </c>
      <c r="B102" s="43">
        <v>610</v>
      </c>
      <c r="C102" s="83">
        <v>47.7</v>
      </c>
      <c r="D102" s="23">
        <v>60</v>
      </c>
      <c r="E102" s="57">
        <f t="shared" si="8"/>
        <v>0</v>
      </c>
      <c r="F102" s="23"/>
      <c r="G102" s="23"/>
      <c r="H102" s="23"/>
      <c r="I102" s="23"/>
      <c r="J102" s="61"/>
    </row>
    <row r="103" spans="1:10" s="28" customFormat="1" ht="39.75" customHeight="1" x14ac:dyDescent="0.2">
      <c r="A103" s="19" t="s">
        <v>91</v>
      </c>
      <c r="B103" s="43">
        <v>620</v>
      </c>
      <c r="C103" s="26">
        <f>SUM(C104:C107)</f>
        <v>0</v>
      </c>
      <c r="D103" s="38">
        <f>SUM(D104:D107)</f>
        <v>0</v>
      </c>
      <c r="E103" s="27"/>
      <c r="F103" s="22"/>
      <c r="G103" s="22"/>
      <c r="H103" s="22"/>
      <c r="I103" s="22"/>
      <c r="J103" s="61"/>
    </row>
    <row r="104" spans="1:10" s="28" customFormat="1" ht="20.100000000000001" customHeight="1" x14ac:dyDescent="0.2">
      <c r="A104" s="24" t="s">
        <v>87</v>
      </c>
      <c r="B104" s="42">
        <v>621</v>
      </c>
      <c r="C104" s="21"/>
      <c r="D104" s="21"/>
      <c r="E104" s="23">
        <f t="shared" si="8"/>
        <v>0</v>
      </c>
      <c r="F104" s="23"/>
      <c r="G104" s="23"/>
      <c r="H104" s="23"/>
      <c r="I104" s="23"/>
      <c r="J104" s="61"/>
    </row>
    <row r="105" spans="1:10" s="28" customFormat="1" ht="20.100000000000001" customHeight="1" x14ac:dyDescent="0.2">
      <c r="A105" s="24" t="s">
        <v>88</v>
      </c>
      <c r="B105" s="42">
        <v>622</v>
      </c>
      <c r="C105" s="21"/>
      <c r="D105" s="21"/>
      <c r="E105" s="23">
        <f t="shared" si="8"/>
        <v>0</v>
      </c>
      <c r="F105" s="23"/>
      <c r="G105" s="23"/>
      <c r="H105" s="23"/>
      <c r="I105" s="23"/>
      <c r="J105" s="61"/>
    </row>
    <row r="106" spans="1:10" s="28" customFormat="1" ht="20.100000000000001" customHeight="1" x14ac:dyDescent="0.2">
      <c r="A106" s="24" t="s">
        <v>89</v>
      </c>
      <c r="B106" s="42">
        <v>623</v>
      </c>
      <c r="C106" s="21"/>
      <c r="D106" s="21"/>
      <c r="E106" s="23">
        <f t="shared" si="8"/>
        <v>0</v>
      </c>
      <c r="F106" s="23"/>
      <c r="G106" s="23"/>
      <c r="H106" s="23"/>
      <c r="I106" s="23"/>
      <c r="J106" s="61"/>
    </row>
    <row r="107" spans="1:10" s="28" customFormat="1" ht="20.100000000000001" customHeight="1" x14ac:dyDescent="0.2">
      <c r="A107" s="19" t="s">
        <v>52</v>
      </c>
      <c r="B107" s="43">
        <v>630</v>
      </c>
      <c r="C107" s="21"/>
      <c r="D107" s="21"/>
      <c r="E107" s="23">
        <f t="shared" si="8"/>
        <v>0</v>
      </c>
      <c r="F107" s="23"/>
      <c r="G107" s="23"/>
      <c r="H107" s="23"/>
      <c r="I107" s="23"/>
      <c r="J107" s="61"/>
    </row>
    <row r="108" spans="1:10" ht="20.100000000000001" customHeight="1" x14ac:dyDescent="0.2">
      <c r="A108" s="36" t="s">
        <v>92</v>
      </c>
      <c r="B108" s="44">
        <v>700</v>
      </c>
      <c r="C108" s="45">
        <f>SUM(C26+C28+C74+C87+C98+C89)</f>
        <v>32612.3</v>
      </c>
      <c r="D108" s="45">
        <f>SUM(D26+D28+D74+D87+D98)</f>
        <v>32407.100000000002</v>
      </c>
      <c r="E108" s="45">
        <f>SUM(F108:I108)</f>
        <v>29059.7</v>
      </c>
      <c r="F108" s="45">
        <f>F26+F87+F101</f>
        <v>7407.4</v>
      </c>
      <c r="G108" s="45">
        <f>G26+G87+G101</f>
        <v>7407.3</v>
      </c>
      <c r="H108" s="45">
        <f>H26+H87+H101</f>
        <v>7122.5</v>
      </c>
      <c r="I108" s="45">
        <f>I26+I87+I101</f>
        <v>7122.5</v>
      </c>
      <c r="J108" s="61"/>
    </row>
    <row r="109" spans="1:10" ht="20.100000000000001" customHeight="1" x14ac:dyDescent="0.2">
      <c r="A109" s="36" t="s">
        <v>93</v>
      </c>
      <c r="B109" s="44">
        <v>800</v>
      </c>
      <c r="C109" s="45">
        <f>C36+C44+C50+C51+C52+C54+C55+C60+C90+C103+C53+C77+C107</f>
        <v>28981.000000000004</v>
      </c>
      <c r="D109" s="45">
        <f>D36+D44+D50+D51+D52+D54+D55+D60+D90+D103+D53+D77+D107+D52</f>
        <v>32407.1</v>
      </c>
      <c r="E109" s="45">
        <f>SUM(F109:I109)</f>
        <v>29059.7</v>
      </c>
      <c r="F109" s="45">
        <f>F85+F90</f>
        <v>7407.4</v>
      </c>
      <c r="G109" s="45">
        <f>G85+G90</f>
        <v>7407.3</v>
      </c>
      <c r="H109" s="45">
        <f>H85+H90</f>
        <v>7122.5</v>
      </c>
      <c r="I109" s="45">
        <f>I85+I90</f>
        <v>7122.5</v>
      </c>
      <c r="J109" s="61"/>
    </row>
    <row r="110" spans="1:10" ht="46.5" customHeight="1" x14ac:dyDescent="0.2">
      <c r="A110" s="19" t="s">
        <v>94</v>
      </c>
      <c r="B110" s="20">
        <v>850</v>
      </c>
      <c r="C110" s="70">
        <f>C108-C109</f>
        <v>3631.2999999999956</v>
      </c>
      <c r="D110" s="70">
        <f>D108-D109</f>
        <v>0</v>
      </c>
      <c r="E110" s="22">
        <f t="shared" ref="E110:I110" si="9">E108-E109</f>
        <v>0</v>
      </c>
      <c r="F110" s="46">
        <f t="shared" si="9"/>
        <v>0</v>
      </c>
      <c r="G110" s="46">
        <f t="shared" si="9"/>
        <v>0</v>
      </c>
      <c r="H110" s="46">
        <f t="shared" si="9"/>
        <v>0</v>
      </c>
      <c r="I110" s="46">
        <f t="shared" si="9"/>
        <v>0</v>
      </c>
      <c r="J110" s="61"/>
    </row>
    <row r="111" spans="1:10" ht="19.5" customHeight="1" x14ac:dyDescent="0.2">
      <c r="A111" s="110" t="s">
        <v>95</v>
      </c>
      <c r="B111" s="110"/>
      <c r="C111" s="47"/>
      <c r="D111" s="47"/>
      <c r="E111" s="48"/>
      <c r="F111" s="48" t="s">
        <v>96</v>
      </c>
      <c r="G111" s="48" t="s">
        <v>97</v>
      </c>
      <c r="H111" s="48" t="s">
        <v>98</v>
      </c>
      <c r="I111" s="48" t="s">
        <v>99</v>
      </c>
      <c r="J111" s="61"/>
    </row>
    <row r="112" spans="1:10" ht="19.5" customHeight="1" x14ac:dyDescent="0.2">
      <c r="A112" s="19" t="s">
        <v>100</v>
      </c>
      <c r="B112" s="20">
        <v>900</v>
      </c>
      <c r="C112" s="21"/>
      <c r="D112" s="21"/>
      <c r="E112" s="21"/>
      <c r="F112" s="107">
        <v>93.5</v>
      </c>
      <c r="G112" s="59"/>
      <c r="H112" s="59"/>
      <c r="I112" s="59"/>
      <c r="J112" s="61"/>
    </row>
    <row r="113" spans="1:10" ht="19.5" customHeight="1" x14ac:dyDescent="0.2">
      <c r="A113" s="19" t="s">
        <v>101</v>
      </c>
      <c r="B113" s="20">
        <v>910</v>
      </c>
      <c r="C113" s="21"/>
      <c r="D113" s="21"/>
      <c r="E113" s="21"/>
      <c r="F113" s="23"/>
      <c r="G113" s="23"/>
      <c r="H113" s="23"/>
      <c r="I113" s="23"/>
      <c r="J113" s="61"/>
    </row>
    <row r="114" spans="1:10" ht="19.5" customHeight="1" x14ac:dyDescent="0.2">
      <c r="A114" s="19" t="s">
        <v>102</v>
      </c>
      <c r="B114" s="20">
        <v>920</v>
      </c>
      <c r="C114" s="21"/>
      <c r="D114" s="21"/>
      <c r="E114" s="21"/>
      <c r="F114" s="21">
        <f>-G114-F1126</f>
        <v>0</v>
      </c>
      <c r="G114" s="21">
        <f>-H114-G1126</f>
        <v>0</v>
      </c>
      <c r="H114" s="21">
        <f>-I114-H1126</f>
        <v>0</v>
      </c>
      <c r="I114" s="21">
        <v>0</v>
      </c>
      <c r="J114" s="61"/>
    </row>
    <row r="115" spans="1:10" ht="42" customHeight="1" x14ac:dyDescent="0.2">
      <c r="A115" s="19" t="s">
        <v>103</v>
      </c>
      <c r="B115" s="20">
        <v>930</v>
      </c>
      <c r="C115" s="21"/>
      <c r="D115" s="21"/>
      <c r="E115" s="21"/>
      <c r="F115" s="21">
        <f>-H1108</f>
        <v>0</v>
      </c>
      <c r="G115" s="21">
        <f>-I1108</f>
        <v>0</v>
      </c>
      <c r="H115" s="21">
        <f>-J1108</f>
        <v>0</v>
      </c>
      <c r="I115" s="21">
        <v>0</v>
      </c>
      <c r="J115" s="61"/>
    </row>
    <row r="116" spans="1:10" ht="42" customHeight="1" x14ac:dyDescent="0.2">
      <c r="A116" s="122" t="s">
        <v>160</v>
      </c>
      <c r="B116" s="122"/>
      <c r="C116" s="122"/>
      <c r="D116" s="122"/>
      <c r="E116" s="122"/>
      <c r="F116" s="122"/>
      <c r="G116" s="122"/>
      <c r="H116" s="122"/>
      <c r="I116" s="122"/>
    </row>
    <row r="117" spans="1:10" ht="78.75" customHeight="1" x14ac:dyDescent="0.2">
      <c r="A117" s="7" t="s">
        <v>1</v>
      </c>
      <c r="B117" s="119" t="s">
        <v>130</v>
      </c>
      <c r="C117" s="119"/>
      <c r="D117" s="119"/>
      <c r="E117" s="119"/>
      <c r="F117" s="119"/>
      <c r="G117" s="8"/>
      <c r="H117" s="5" t="s">
        <v>2</v>
      </c>
      <c r="I117" s="80">
        <v>1993546</v>
      </c>
    </row>
    <row r="118" spans="1:10" x14ac:dyDescent="0.2">
      <c r="A118" s="7" t="s">
        <v>3</v>
      </c>
      <c r="B118" s="119" t="s">
        <v>4</v>
      </c>
      <c r="C118" s="119"/>
      <c r="D118" s="119"/>
      <c r="E118" s="119"/>
      <c r="F118" s="4"/>
      <c r="G118" s="9"/>
      <c r="H118" s="5" t="s">
        <v>5</v>
      </c>
      <c r="I118" s="80"/>
    </row>
    <row r="119" spans="1:10" x14ac:dyDescent="0.2">
      <c r="A119" s="7" t="s">
        <v>6</v>
      </c>
      <c r="B119" s="119" t="s">
        <v>115</v>
      </c>
      <c r="C119" s="119"/>
      <c r="D119" s="119"/>
      <c r="E119" s="119"/>
      <c r="F119" s="4"/>
      <c r="G119" s="9"/>
      <c r="H119" s="5" t="s">
        <v>7</v>
      </c>
      <c r="I119" s="80"/>
    </row>
    <row r="120" spans="1:10" ht="36.75" customHeight="1" x14ac:dyDescent="0.2">
      <c r="A120" s="7" t="s">
        <v>8</v>
      </c>
      <c r="B120" s="119" t="s">
        <v>133</v>
      </c>
      <c r="C120" s="119"/>
      <c r="D120" s="119"/>
      <c r="E120" s="119"/>
      <c r="F120" s="119"/>
      <c r="G120" s="8"/>
      <c r="H120" s="5" t="s">
        <v>9</v>
      </c>
      <c r="I120" s="80"/>
    </row>
    <row r="121" spans="1:10" x14ac:dyDescent="0.2">
      <c r="A121" s="7" t="s">
        <v>10</v>
      </c>
      <c r="B121" s="119" t="s">
        <v>11</v>
      </c>
      <c r="C121" s="119"/>
      <c r="D121" s="119"/>
      <c r="E121" s="119"/>
      <c r="F121" s="10"/>
      <c r="G121" s="8"/>
      <c r="H121" s="5" t="s">
        <v>12</v>
      </c>
      <c r="I121" s="80"/>
    </row>
    <row r="122" spans="1:10" x14ac:dyDescent="0.2">
      <c r="A122" s="7" t="s">
        <v>13</v>
      </c>
      <c r="B122" s="119" t="s">
        <v>143</v>
      </c>
      <c r="C122" s="119"/>
      <c r="D122" s="119"/>
      <c r="E122" s="119"/>
      <c r="F122" s="10"/>
      <c r="G122" s="11"/>
      <c r="H122" s="12" t="s">
        <v>14</v>
      </c>
      <c r="I122" s="80" t="s">
        <v>112</v>
      </c>
    </row>
    <row r="123" spans="1:10" ht="18.75" customHeight="1" x14ac:dyDescent="0.2">
      <c r="A123" s="7" t="s">
        <v>15</v>
      </c>
      <c r="B123" s="119" t="s">
        <v>108</v>
      </c>
      <c r="C123" s="119"/>
      <c r="D123" s="119"/>
      <c r="E123" s="119"/>
      <c r="F123" s="119"/>
      <c r="G123" s="120"/>
      <c r="H123" s="121"/>
      <c r="I123" s="81"/>
    </row>
    <row r="124" spans="1:10" ht="18.75" customHeight="1" x14ac:dyDescent="0.2">
      <c r="A124" s="7" t="s">
        <v>16</v>
      </c>
      <c r="B124" s="119" t="s">
        <v>17</v>
      </c>
      <c r="C124" s="119"/>
      <c r="D124" s="119"/>
      <c r="E124" s="119"/>
      <c r="F124" s="119"/>
      <c r="G124" s="120"/>
      <c r="H124" s="121"/>
      <c r="I124" s="14"/>
    </row>
    <row r="125" spans="1:10" ht="37.5" x14ac:dyDescent="0.2">
      <c r="A125" s="7" t="s">
        <v>144</v>
      </c>
      <c r="B125" s="118">
        <v>626.75</v>
      </c>
      <c r="C125" s="118"/>
      <c r="D125" s="118"/>
      <c r="E125" s="118"/>
      <c r="F125" s="10"/>
      <c r="G125" s="10"/>
      <c r="H125" s="10"/>
      <c r="I125" s="8"/>
    </row>
    <row r="126" spans="1:10" ht="41.25" customHeight="1" x14ac:dyDescent="0.2">
      <c r="A126" s="7" t="s">
        <v>18</v>
      </c>
      <c r="B126" s="118" t="s">
        <v>116</v>
      </c>
      <c r="C126" s="118"/>
      <c r="D126" s="118"/>
      <c r="E126" s="118"/>
      <c r="F126" s="118"/>
      <c r="G126" s="4"/>
      <c r="H126" s="4"/>
      <c r="I126" s="9"/>
    </row>
    <row r="127" spans="1:10" x14ac:dyDescent="0.2">
      <c r="A127" s="7" t="s">
        <v>19</v>
      </c>
      <c r="B127" s="118" t="s">
        <v>117</v>
      </c>
      <c r="C127" s="118"/>
      <c r="D127" s="118"/>
      <c r="E127" s="118"/>
      <c r="F127" s="10"/>
      <c r="G127" s="10"/>
      <c r="H127" s="10"/>
      <c r="I127" s="8"/>
    </row>
    <row r="128" spans="1:10" x14ac:dyDescent="0.2">
      <c r="A128" s="7" t="s">
        <v>20</v>
      </c>
      <c r="B128" s="118" t="s">
        <v>162</v>
      </c>
      <c r="C128" s="118"/>
      <c r="D128" s="118"/>
      <c r="E128" s="118"/>
      <c r="F128" s="4"/>
      <c r="G128" s="4"/>
      <c r="H128" s="4"/>
      <c r="I128" s="9"/>
    </row>
    <row r="129" spans="1:10" ht="20.25" customHeight="1" x14ac:dyDescent="0.2">
      <c r="A129" s="15"/>
      <c r="B129" s="16"/>
      <c r="C129" s="15"/>
      <c r="D129" s="15"/>
      <c r="E129" s="15"/>
      <c r="F129" s="15"/>
      <c r="G129" s="15"/>
      <c r="H129" s="15"/>
      <c r="I129" s="15" t="s">
        <v>21</v>
      </c>
    </row>
    <row r="130" spans="1:10" ht="36" customHeight="1" x14ac:dyDescent="0.2">
      <c r="A130" s="116" t="s">
        <v>22</v>
      </c>
      <c r="B130" s="117" t="s">
        <v>23</v>
      </c>
      <c r="C130" s="117" t="s">
        <v>24</v>
      </c>
      <c r="D130" s="117" t="s">
        <v>25</v>
      </c>
      <c r="E130" s="117" t="s">
        <v>26</v>
      </c>
      <c r="F130" s="117" t="s">
        <v>27</v>
      </c>
      <c r="G130" s="117"/>
      <c r="H130" s="117"/>
      <c r="I130" s="117"/>
      <c r="J130" s="115" t="s">
        <v>28</v>
      </c>
    </row>
    <row r="131" spans="1:10" ht="61.5" customHeight="1" x14ac:dyDescent="0.2">
      <c r="A131" s="116"/>
      <c r="B131" s="117"/>
      <c r="C131" s="117"/>
      <c r="D131" s="117"/>
      <c r="E131" s="117"/>
      <c r="F131" s="17" t="s">
        <v>29</v>
      </c>
      <c r="G131" s="17" t="s">
        <v>30</v>
      </c>
      <c r="H131" s="17" t="s">
        <v>31</v>
      </c>
      <c r="I131" s="17" t="s">
        <v>32</v>
      </c>
      <c r="J131" s="115"/>
    </row>
    <row r="132" spans="1:10" ht="18" customHeight="1" x14ac:dyDescent="0.2">
      <c r="A132" s="80">
        <v>1</v>
      </c>
      <c r="B132" s="81">
        <v>2</v>
      </c>
      <c r="C132" s="81">
        <v>3</v>
      </c>
      <c r="D132" s="81">
        <v>4</v>
      </c>
      <c r="E132" s="81">
        <v>5</v>
      </c>
      <c r="F132" s="81">
        <v>6</v>
      </c>
      <c r="G132" s="81">
        <v>7</v>
      </c>
      <c r="H132" s="81">
        <v>8</v>
      </c>
      <c r="I132" s="81">
        <v>9</v>
      </c>
      <c r="J132" s="79">
        <v>10</v>
      </c>
    </row>
    <row r="133" spans="1:10" ht="18" customHeight="1" x14ac:dyDescent="0.2">
      <c r="A133" s="110" t="s">
        <v>33</v>
      </c>
      <c r="B133" s="110"/>
      <c r="C133" s="110"/>
      <c r="D133" s="110"/>
      <c r="E133" s="110"/>
      <c r="F133" s="110"/>
      <c r="G133" s="110"/>
      <c r="H133" s="110"/>
      <c r="I133" s="110"/>
      <c r="J133" s="79"/>
    </row>
    <row r="134" spans="1:10" s="18" customFormat="1" ht="20.100000000000001" customHeight="1" x14ac:dyDescent="0.2">
      <c r="A134" s="110" t="s">
        <v>34</v>
      </c>
      <c r="B134" s="110"/>
      <c r="C134" s="110"/>
      <c r="D134" s="110"/>
      <c r="E134" s="110"/>
      <c r="F134" s="110"/>
      <c r="G134" s="110"/>
      <c r="H134" s="110"/>
      <c r="I134" s="110"/>
      <c r="J134" s="110"/>
    </row>
    <row r="135" spans="1:10" s="18" customFormat="1" ht="98.25" customHeight="1" x14ac:dyDescent="0.2">
      <c r="A135" s="19" t="s">
        <v>35</v>
      </c>
      <c r="B135" s="20">
        <v>100</v>
      </c>
      <c r="C135" s="83">
        <v>142626.20000000001</v>
      </c>
      <c r="D135" s="57">
        <f>D136+D137+D140+D141</f>
        <v>147979.1</v>
      </c>
      <c r="E135" s="84">
        <f>F135+G135+H135+I135</f>
        <v>138339.19999999998</v>
      </c>
      <c r="F135" s="85">
        <f>F136+F137+F140+F141</f>
        <v>34606.5</v>
      </c>
      <c r="G135" s="85">
        <f>G136+G137+G140</f>
        <v>34626.400000000001</v>
      </c>
      <c r="H135" s="85">
        <f>H136+H137+H140</f>
        <v>34567.699999999997</v>
      </c>
      <c r="I135" s="85">
        <f>I136+I137+I140</f>
        <v>34538.6</v>
      </c>
      <c r="J135" s="62"/>
    </row>
    <row r="136" spans="1:10" s="18" customFormat="1" ht="94.5" customHeight="1" x14ac:dyDescent="0.2">
      <c r="A136" s="19" t="s">
        <v>145</v>
      </c>
      <c r="B136" s="20">
        <v>110</v>
      </c>
      <c r="C136" s="83">
        <v>5917.9</v>
      </c>
      <c r="D136" s="57">
        <v>7601.1</v>
      </c>
      <c r="E136" s="84">
        <f>F136+G136+H136+I136</f>
        <v>8163.9</v>
      </c>
      <c r="F136" s="23">
        <v>2041</v>
      </c>
      <c r="G136" s="23">
        <v>2040.9</v>
      </c>
      <c r="H136" s="23">
        <v>2040.9</v>
      </c>
      <c r="I136" s="23">
        <v>2041.1</v>
      </c>
      <c r="J136" s="34" t="s">
        <v>169</v>
      </c>
    </row>
    <row r="137" spans="1:10" s="18" customFormat="1" ht="37.5" x14ac:dyDescent="0.2">
      <c r="A137" s="19" t="s">
        <v>37</v>
      </c>
      <c r="B137" s="20">
        <v>120</v>
      </c>
      <c r="C137" s="83">
        <v>673.8</v>
      </c>
      <c r="D137" s="23">
        <v>80</v>
      </c>
      <c r="E137" s="84">
        <f>SUM(F137:I137)</f>
        <v>100</v>
      </c>
      <c r="F137" s="23">
        <f>F138</f>
        <v>24.9</v>
      </c>
      <c r="G137" s="23">
        <f>G138</f>
        <v>25.1</v>
      </c>
      <c r="H137" s="23">
        <f>H138</f>
        <v>25</v>
      </c>
      <c r="I137" s="23">
        <f>I138</f>
        <v>25</v>
      </c>
      <c r="J137" s="34"/>
    </row>
    <row r="138" spans="1:10" s="18" customFormat="1" ht="52.5" customHeight="1" x14ac:dyDescent="0.2">
      <c r="A138" s="24" t="s">
        <v>146</v>
      </c>
      <c r="B138" s="25">
        <v>121</v>
      </c>
      <c r="C138" s="83">
        <v>346.6</v>
      </c>
      <c r="D138" s="23">
        <v>80</v>
      </c>
      <c r="E138" s="86">
        <f>F138+G138+H138+I138</f>
        <v>100</v>
      </c>
      <c r="F138" s="23">
        <v>24.9</v>
      </c>
      <c r="G138" s="23">
        <v>25.1</v>
      </c>
      <c r="H138" s="23">
        <v>25</v>
      </c>
      <c r="I138" s="23">
        <v>25</v>
      </c>
      <c r="J138" s="34" t="s">
        <v>170</v>
      </c>
    </row>
    <row r="139" spans="1:10" s="18" customFormat="1" ht="52.5" customHeight="1" x14ac:dyDescent="0.2">
      <c r="A139" s="24" t="s">
        <v>175</v>
      </c>
      <c r="B139" s="25">
        <v>122</v>
      </c>
      <c r="C139" s="83">
        <v>673.8</v>
      </c>
      <c r="D139" s="23"/>
      <c r="E139" s="86"/>
      <c r="F139" s="23"/>
      <c r="G139" s="23"/>
      <c r="H139" s="23"/>
      <c r="I139" s="23"/>
      <c r="J139" s="34"/>
    </row>
    <row r="140" spans="1:10" s="18" customFormat="1" x14ac:dyDescent="0.2">
      <c r="A140" s="19" t="s">
        <v>147</v>
      </c>
      <c r="B140" s="20">
        <v>130</v>
      </c>
      <c r="C140" s="83">
        <v>135971.6</v>
      </c>
      <c r="D140" s="70">
        <v>139413.1</v>
      </c>
      <c r="E140" s="84">
        <f>SUM(F140:I140)</f>
        <v>130075.3</v>
      </c>
      <c r="F140" s="83">
        <v>32540.6</v>
      </c>
      <c r="G140" s="83">
        <v>32560.400000000001</v>
      </c>
      <c r="H140" s="83">
        <v>32501.8</v>
      </c>
      <c r="I140" s="83">
        <v>32472.5</v>
      </c>
      <c r="J140" s="34"/>
    </row>
    <row r="141" spans="1:10" s="18" customFormat="1" ht="37.5" x14ac:dyDescent="0.2">
      <c r="A141" s="14" t="s">
        <v>171</v>
      </c>
      <c r="B141" s="20">
        <v>140</v>
      </c>
      <c r="C141" s="83">
        <v>62.9</v>
      </c>
      <c r="D141" s="83">
        <v>884.9</v>
      </c>
      <c r="E141" s="84">
        <f>SUM(F141:I141)</f>
        <v>0</v>
      </c>
      <c r="F141" s="83">
        <v>0</v>
      </c>
      <c r="G141" s="83">
        <v>0</v>
      </c>
      <c r="H141" s="83">
        <v>0</v>
      </c>
      <c r="I141" s="83">
        <v>0</v>
      </c>
      <c r="J141" s="34"/>
    </row>
    <row r="142" spans="1:10" ht="45.75" customHeight="1" x14ac:dyDescent="0.2">
      <c r="A142" s="19" t="s">
        <v>38</v>
      </c>
      <c r="B142" s="20">
        <v>150</v>
      </c>
      <c r="C142" s="87">
        <v>141741.20000000001</v>
      </c>
      <c r="D142" s="88">
        <f>SUM(D143,D147,D153,D154,D156,D157,D158,D155,D191,)</f>
        <v>147979.13999999998</v>
      </c>
      <c r="E142" s="84">
        <f t="shared" ref="E142:E143" si="10">SUM(F142:I142)</f>
        <v>138339.20000000001</v>
      </c>
      <c r="F142" s="88">
        <f>SUM(F143,F147,F153,F154,F156,F157,F158,F155,F191,)</f>
        <v>34606.499999999993</v>
      </c>
      <c r="G142" s="88">
        <f>SUM(G143,G147,G153,G154,G156,G157,G158,G155,G191,)</f>
        <v>34626.400000000001</v>
      </c>
      <c r="H142" s="88">
        <f>SUM(H143,H147,H153,H154,H156,H157,H158,H155,H191,)</f>
        <v>34567.699999999997</v>
      </c>
      <c r="I142" s="88">
        <f>SUM(I143,I147,I153,I154,I156,I157,I158,I155,I191,)</f>
        <v>34538.600000000006</v>
      </c>
      <c r="J142" s="79"/>
    </row>
    <row r="143" spans="1:10" ht="41.25" customHeight="1" x14ac:dyDescent="0.2">
      <c r="A143" s="19" t="s">
        <v>39</v>
      </c>
      <c r="B143" s="81">
        <v>160</v>
      </c>
      <c r="C143" s="87">
        <v>19088.5</v>
      </c>
      <c r="D143" s="84">
        <f>D144+D146+D145</f>
        <v>21475.199999999997</v>
      </c>
      <c r="E143" s="84">
        <f t="shared" si="10"/>
        <v>21460</v>
      </c>
      <c r="F143" s="89">
        <f>SUM(F144:F146)</f>
        <v>5364.9</v>
      </c>
      <c r="G143" s="89">
        <f>SUM(G144:G146)</f>
        <v>5365.1</v>
      </c>
      <c r="H143" s="89">
        <f>SUM(H144:H146)</f>
        <v>5365</v>
      </c>
      <c r="I143" s="89">
        <f>SUM(I144:I146)</f>
        <v>5365</v>
      </c>
      <c r="J143" s="79"/>
    </row>
    <row r="144" spans="1:10" ht="51" customHeight="1" x14ac:dyDescent="0.2">
      <c r="A144" s="24" t="s">
        <v>40</v>
      </c>
      <c r="B144" s="29">
        <v>161</v>
      </c>
      <c r="C144" s="90">
        <v>17254.2</v>
      </c>
      <c r="D144" s="23">
        <v>19304.099999999999</v>
      </c>
      <c r="E144" s="86">
        <f t="shared" ref="E144:E146" si="11">F144+G144+H144+I144</f>
        <v>19344</v>
      </c>
      <c r="F144" s="83">
        <f>4825+10.95</f>
        <v>4835.95</v>
      </c>
      <c r="G144" s="23">
        <f>4825+11.05</f>
        <v>4836.05</v>
      </c>
      <c r="H144" s="23">
        <f>4825+11.05</f>
        <v>4836.05</v>
      </c>
      <c r="I144" s="23">
        <f>4825+10.95</f>
        <v>4835.95</v>
      </c>
      <c r="J144" s="31" t="s">
        <v>148</v>
      </c>
    </row>
    <row r="145" spans="1:10" ht="51" customHeight="1" x14ac:dyDescent="0.2">
      <c r="A145" s="24" t="s">
        <v>122</v>
      </c>
      <c r="B145" s="29">
        <v>162</v>
      </c>
      <c r="C145" s="90">
        <v>489.1</v>
      </c>
      <c r="D145" s="23">
        <v>759.8</v>
      </c>
      <c r="E145" s="86">
        <f t="shared" si="11"/>
        <v>700</v>
      </c>
      <c r="F145" s="23">
        <v>175</v>
      </c>
      <c r="G145" s="23">
        <v>175</v>
      </c>
      <c r="H145" s="23">
        <v>175</v>
      </c>
      <c r="I145" s="23">
        <v>175</v>
      </c>
      <c r="J145" s="31"/>
    </row>
    <row r="146" spans="1:10" ht="126.75" customHeight="1" x14ac:dyDescent="0.2">
      <c r="A146" s="24" t="s">
        <v>149</v>
      </c>
      <c r="B146" s="29">
        <v>163</v>
      </c>
      <c r="C146" s="90">
        <v>1345.2</v>
      </c>
      <c r="D146" s="23">
        <v>1411.3</v>
      </c>
      <c r="E146" s="86">
        <f t="shared" si="11"/>
        <v>1416</v>
      </c>
      <c r="F146" s="23">
        <f>340+13.95</f>
        <v>353.95</v>
      </c>
      <c r="G146" s="23">
        <f>340+14.05</f>
        <v>354.05</v>
      </c>
      <c r="H146" s="23">
        <f>340+13.95</f>
        <v>353.95</v>
      </c>
      <c r="I146" s="23">
        <f>340+14.05</f>
        <v>354.05</v>
      </c>
      <c r="J146" s="30" t="s">
        <v>150</v>
      </c>
    </row>
    <row r="147" spans="1:10" ht="34.5" customHeight="1" x14ac:dyDescent="0.2">
      <c r="A147" s="19" t="s">
        <v>42</v>
      </c>
      <c r="B147" s="81">
        <v>170</v>
      </c>
      <c r="C147" s="87">
        <v>5917.9</v>
      </c>
      <c r="D147" s="84">
        <f>D148+D149+D150+D151+D152</f>
        <v>7698.1</v>
      </c>
      <c r="E147" s="84">
        <f>SUM(E148:E152)</f>
        <v>8163.8999999999987</v>
      </c>
      <c r="F147" s="86">
        <f>F148+F149+F150+F151+F152</f>
        <v>2040.9999999999998</v>
      </c>
      <c r="G147" s="86">
        <f t="shared" ref="G147:I147" si="12">G148+G149+G150+G151+G152</f>
        <v>2040.8999999999999</v>
      </c>
      <c r="H147" s="86">
        <f t="shared" si="12"/>
        <v>2040.8999999999999</v>
      </c>
      <c r="I147" s="86">
        <f t="shared" si="12"/>
        <v>2041.1</v>
      </c>
      <c r="J147" s="79"/>
    </row>
    <row r="148" spans="1:10" ht="34.5" customHeight="1" x14ac:dyDescent="0.2">
      <c r="A148" s="24" t="s">
        <v>121</v>
      </c>
      <c r="B148" s="81">
        <v>171</v>
      </c>
      <c r="C148" s="87">
        <v>2711.8</v>
      </c>
      <c r="D148" s="84">
        <v>2575.6</v>
      </c>
      <c r="E148" s="87">
        <f>F148+G148+H148+I148</f>
        <v>2891.3999999999996</v>
      </c>
      <c r="F148" s="90">
        <v>722.75</v>
      </c>
      <c r="G148" s="90">
        <v>722.75</v>
      </c>
      <c r="H148" s="90">
        <v>722.85</v>
      </c>
      <c r="I148" s="90">
        <v>723.05</v>
      </c>
      <c r="J148" s="79"/>
    </row>
    <row r="149" spans="1:10" ht="36" customHeight="1" x14ac:dyDescent="0.2">
      <c r="A149" s="24" t="s">
        <v>43</v>
      </c>
      <c r="B149" s="29">
        <v>172</v>
      </c>
      <c r="C149" s="90">
        <v>1707.5</v>
      </c>
      <c r="D149" s="83">
        <v>3368.27</v>
      </c>
      <c r="E149" s="87">
        <f>F149+G149+H149+I149</f>
        <v>3702.4</v>
      </c>
      <c r="F149" s="90">
        <v>896.8</v>
      </c>
      <c r="G149" s="90">
        <v>899.6</v>
      </c>
      <c r="H149" s="90">
        <v>899.5</v>
      </c>
      <c r="I149" s="90">
        <v>1006.5</v>
      </c>
      <c r="J149" s="79"/>
    </row>
    <row r="150" spans="1:10" ht="40.5" customHeight="1" x14ac:dyDescent="0.2">
      <c r="A150" s="24" t="s">
        <v>44</v>
      </c>
      <c r="B150" s="29">
        <v>173</v>
      </c>
      <c r="C150" s="90">
        <v>611</v>
      </c>
      <c r="D150" s="83">
        <v>710.76</v>
      </c>
      <c r="E150" s="87">
        <f>F150+G150+H150+I150</f>
        <v>611.4</v>
      </c>
      <c r="F150" s="90">
        <v>181.85</v>
      </c>
      <c r="G150" s="90">
        <v>178.85</v>
      </c>
      <c r="H150" s="90">
        <v>178.85</v>
      </c>
      <c r="I150" s="90">
        <v>71.849999999999994</v>
      </c>
      <c r="J150" s="79"/>
    </row>
    <row r="151" spans="1:10" ht="30" customHeight="1" x14ac:dyDescent="0.2">
      <c r="A151" s="24" t="s">
        <v>45</v>
      </c>
      <c r="B151" s="29">
        <v>174</v>
      </c>
      <c r="C151" s="90">
        <v>887.6</v>
      </c>
      <c r="D151" s="83">
        <v>946.47</v>
      </c>
      <c r="E151" s="87">
        <f>F151+G151+H151+I151</f>
        <v>958.7</v>
      </c>
      <c r="F151" s="90">
        <v>239.6</v>
      </c>
      <c r="G151" s="90">
        <v>239.7</v>
      </c>
      <c r="H151" s="91">
        <v>239.7</v>
      </c>
      <c r="I151" s="90">
        <v>239.7</v>
      </c>
      <c r="J151" s="92"/>
    </row>
    <row r="152" spans="1:10" ht="20.100000000000001" customHeight="1" x14ac:dyDescent="0.2">
      <c r="A152" s="24" t="s">
        <v>46</v>
      </c>
      <c r="B152" s="29">
        <v>175</v>
      </c>
      <c r="C152" s="90"/>
      <c r="D152" s="83">
        <v>97</v>
      </c>
      <c r="E152" s="87">
        <f>SUM(F152:I152)</f>
        <v>0</v>
      </c>
      <c r="F152" s="90">
        <v>0</v>
      </c>
      <c r="G152" s="90">
        <v>0</v>
      </c>
      <c r="H152" s="90">
        <v>0</v>
      </c>
      <c r="I152" s="90">
        <v>0</v>
      </c>
      <c r="J152" s="79"/>
    </row>
    <row r="153" spans="1:10" ht="20.100000000000001" customHeight="1" x14ac:dyDescent="0.2">
      <c r="A153" s="19" t="s">
        <v>47</v>
      </c>
      <c r="B153" s="81">
        <v>180</v>
      </c>
      <c r="C153" s="90">
        <v>93303.2</v>
      </c>
      <c r="D153" s="85">
        <v>93283.97</v>
      </c>
      <c r="E153" s="93">
        <f>SUM(F153:I153)</f>
        <v>86905.200000000012</v>
      </c>
      <c r="F153" s="87">
        <v>21744.2</v>
      </c>
      <c r="G153" s="87">
        <v>21760.400000000001</v>
      </c>
      <c r="H153" s="87">
        <v>21712.3</v>
      </c>
      <c r="I153" s="87">
        <v>21688.3</v>
      </c>
      <c r="J153" s="79"/>
    </row>
    <row r="154" spans="1:10" ht="20.100000000000001" customHeight="1" x14ac:dyDescent="0.2">
      <c r="A154" s="19" t="s">
        <v>48</v>
      </c>
      <c r="B154" s="81">
        <v>190</v>
      </c>
      <c r="C154" s="90">
        <v>19670.2</v>
      </c>
      <c r="D154" s="85">
        <v>20468.62</v>
      </c>
      <c r="E154" s="93">
        <f>SUM(F154:I154)</f>
        <v>19119.099999999999</v>
      </c>
      <c r="F154" s="87">
        <v>4783.7</v>
      </c>
      <c r="G154" s="87">
        <v>4787.3</v>
      </c>
      <c r="H154" s="87">
        <v>4776.7</v>
      </c>
      <c r="I154" s="87">
        <v>4771.3999999999996</v>
      </c>
      <c r="J154" s="79"/>
    </row>
    <row r="155" spans="1:10" ht="20.100000000000001" customHeight="1" x14ac:dyDescent="0.2">
      <c r="A155" s="19" t="s">
        <v>49</v>
      </c>
      <c r="B155" s="81">
        <v>200</v>
      </c>
      <c r="C155" s="83">
        <v>673.8</v>
      </c>
      <c r="D155" s="83">
        <v>0</v>
      </c>
      <c r="E155" s="93">
        <f>SUM(F155:I155)</f>
        <v>0</v>
      </c>
      <c r="F155" s="90"/>
      <c r="G155" s="90"/>
      <c r="H155" s="90"/>
      <c r="I155" s="90"/>
      <c r="J155" s="79"/>
    </row>
    <row r="156" spans="1:10" ht="375" customHeight="1" x14ac:dyDescent="0.2">
      <c r="A156" s="19" t="s">
        <v>50</v>
      </c>
      <c r="B156" s="81">
        <v>210</v>
      </c>
      <c r="C156" s="83">
        <v>1851.3</v>
      </c>
      <c r="D156" s="85">
        <v>2208.0500000000002</v>
      </c>
      <c r="E156" s="93">
        <f t="shared" ref="E156:E161" si="13">F156+G156+H156+I156</f>
        <v>2300</v>
      </c>
      <c r="F156" s="90">
        <v>575</v>
      </c>
      <c r="G156" s="90">
        <v>575</v>
      </c>
      <c r="H156" s="87">
        <v>575</v>
      </c>
      <c r="I156" s="87">
        <v>575</v>
      </c>
      <c r="J156" s="31" t="s">
        <v>151</v>
      </c>
    </row>
    <row r="157" spans="1:10" ht="20.100000000000001" customHeight="1" x14ac:dyDescent="0.2">
      <c r="A157" s="19" t="s">
        <v>51</v>
      </c>
      <c r="B157" s="81">
        <v>220</v>
      </c>
      <c r="C157" s="83"/>
      <c r="D157" s="85"/>
      <c r="E157" s="94">
        <f t="shared" si="13"/>
        <v>0</v>
      </c>
      <c r="F157" s="95">
        <v>0</v>
      </c>
      <c r="G157" s="95"/>
      <c r="H157" s="95"/>
      <c r="I157" s="95"/>
      <c r="J157" s="79"/>
    </row>
    <row r="158" spans="1:10" ht="44.25" customHeight="1" x14ac:dyDescent="0.2">
      <c r="A158" s="19" t="s">
        <v>52</v>
      </c>
      <c r="B158" s="81">
        <v>230</v>
      </c>
      <c r="C158" s="83">
        <v>195.9</v>
      </c>
      <c r="D158" s="85">
        <f>D159+D160+D161</f>
        <v>391.5</v>
      </c>
      <c r="E158" s="93">
        <f t="shared" si="13"/>
        <v>391</v>
      </c>
      <c r="F158" s="90">
        <f>F160+F161</f>
        <v>97.7</v>
      </c>
      <c r="G158" s="90">
        <f t="shared" ref="G158:I158" si="14">G160+G161</f>
        <v>97.7</v>
      </c>
      <c r="H158" s="90">
        <f t="shared" si="14"/>
        <v>97.8</v>
      </c>
      <c r="I158" s="90">
        <f t="shared" si="14"/>
        <v>97.8</v>
      </c>
      <c r="J158" s="65"/>
    </row>
    <row r="159" spans="1:10" ht="26.25" customHeight="1" x14ac:dyDescent="0.2">
      <c r="A159" s="24" t="s">
        <v>126</v>
      </c>
      <c r="B159" s="29">
        <v>231</v>
      </c>
      <c r="C159" s="83"/>
      <c r="D159" s="85"/>
      <c r="E159" s="87">
        <f t="shared" si="13"/>
        <v>0</v>
      </c>
      <c r="F159" s="90"/>
      <c r="G159" s="90"/>
      <c r="H159" s="90"/>
      <c r="I159" s="90"/>
      <c r="J159" s="65"/>
    </row>
    <row r="160" spans="1:10" ht="20.25" customHeight="1" x14ac:dyDescent="0.2">
      <c r="A160" s="24" t="s">
        <v>127</v>
      </c>
      <c r="B160" s="29">
        <v>232</v>
      </c>
      <c r="C160" s="83">
        <v>195.9</v>
      </c>
      <c r="D160" s="85">
        <v>390.5</v>
      </c>
      <c r="E160" s="87">
        <f t="shared" si="13"/>
        <v>390</v>
      </c>
      <c r="F160" s="90">
        <v>97.5</v>
      </c>
      <c r="G160" s="90">
        <v>97.5</v>
      </c>
      <c r="H160" s="90">
        <v>97.5</v>
      </c>
      <c r="I160" s="90">
        <v>97.5</v>
      </c>
      <c r="J160" s="65"/>
    </row>
    <row r="161" spans="1:10" ht="30" customHeight="1" x14ac:dyDescent="0.2">
      <c r="A161" s="24" t="s">
        <v>128</v>
      </c>
      <c r="B161" s="29">
        <v>233</v>
      </c>
      <c r="C161" s="83"/>
      <c r="D161" s="85">
        <v>1</v>
      </c>
      <c r="E161" s="87">
        <f t="shared" si="13"/>
        <v>1</v>
      </c>
      <c r="F161" s="90">
        <v>0.2</v>
      </c>
      <c r="G161" s="90">
        <v>0.2</v>
      </c>
      <c r="H161" s="90">
        <v>0.3</v>
      </c>
      <c r="I161" s="90">
        <v>0.3</v>
      </c>
      <c r="J161" s="65"/>
    </row>
    <row r="162" spans="1:10" ht="33" customHeight="1" x14ac:dyDescent="0.2">
      <c r="A162" s="19" t="s">
        <v>53</v>
      </c>
      <c r="B162" s="20">
        <v>240</v>
      </c>
      <c r="C162" s="89">
        <f>SUM(C163:C174,C175)</f>
        <v>0</v>
      </c>
      <c r="D162" s="88">
        <f>SUM(D163:D174,D175)</f>
        <v>0</v>
      </c>
      <c r="E162" s="93">
        <f>SUM(F162:I162)</f>
        <v>0</v>
      </c>
      <c r="F162" s="87">
        <f>SUM(F163:F174,F175)</f>
        <v>0</v>
      </c>
      <c r="G162" s="87">
        <f>SUM(G163:G174,G175)</f>
        <v>0</v>
      </c>
      <c r="H162" s="87">
        <f>SUM(H163:H174,H175)</f>
        <v>0</v>
      </c>
      <c r="I162" s="87">
        <f>SUM(I163:I174,I175)</f>
        <v>0</v>
      </c>
      <c r="J162" s="79"/>
    </row>
    <row r="163" spans="1:10" ht="38.25" customHeight="1" x14ac:dyDescent="0.2">
      <c r="A163" s="24" t="s">
        <v>54</v>
      </c>
      <c r="B163" s="25">
        <v>241</v>
      </c>
      <c r="C163" s="83"/>
      <c r="D163" s="83"/>
      <c r="E163" s="87">
        <f>F163+G163+H163+I163</f>
        <v>0</v>
      </c>
      <c r="F163" s="90"/>
      <c r="G163" s="90"/>
      <c r="H163" s="90"/>
      <c r="I163" s="90"/>
      <c r="J163" s="34"/>
    </row>
    <row r="164" spans="1:10" ht="42.75" customHeight="1" x14ac:dyDescent="0.2">
      <c r="A164" s="24" t="s">
        <v>55</v>
      </c>
      <c r="B164" s="25">
        <v>242</v>
      </c>
      <c r="C164" s="83"/>
      <c r="D164" s="83"/>
      <c r="E164" s="87">
        <f>SUM(F164:I164)</f>
        <v>0</v>
      </c>
      <c r="F164" s="90"/>
      <c r="G164" s="90"/>
      <c r="H164" s="90"/>
      <c r="I164" s="90"/>
      <c r="J164" s="34"/>
    </row>
    <row r="165" spans="1:10" ht="56.25" customHeight="1" x14ac:dyDescent="0.2">
      <c r="A165" s="24" t="s">
        <v>56</v>
      </c>
      <c r="B165" s="25">
        <v>243</v>
      </c>
      <c r="C165" s="83"/>
      <c r="D165" s="83"/>
      <c r="E165" s="87">
        <f>F165+G165+H165+I165</f>
        <v>0</v>
      </c>
      <c r="F165" s="90"/>
      <c r="G165" s="90"/>
      <c r="H165" s="90"/>
      <c r="I165" s="90"/>
      <c r="J165" s="34"/>
    </row>
    <row r="166" spans="1:10" ht="20.100000000000001" customHeight="1" x14ac:dyDescent="0.2">
      <c r="A166" s="24" t="s">
        <v>57</v>
      </c>
      <c r="B166" s="25">
        <v>244</v>
      </c>
      <c r="C166" s="83"/>
      <c r="D166" s="83"/>
      <c r="E166" s="87">
        <f>F166+G166+H166+I166</f>
        <v>0</v>
      </c>
      <c r="F166" s="90"/>
      <c r="G166" s="90"/>
      <c r="H166" s="90"/>
      <c r="I166" s="90"/>
      <c r="J166" s="34"/>
    </row>
    <row r="167" spans="1:10" ht="29.25" customHeight="1" x14ac:dyDescent="0.2">
      <c r="A167" s="24" t="s">
        <v>58</v>
      </c>
      <c r="B167" s="25">
        <v>245</v>
      </c>
      <c r="C167" s="83"/>
      <c r="D167" s="83"/>
      <c r="E167" s="87">
        <f>F167+G167+H167+I167</f>
        <v>0</v>
      </c>
      <c r="F167" s="90"/>
      <c r="G167" s="90"/>
      <c r="H167" s="90"/>
      <c r="I167" s="90"/>
      <c r="J167" s="34"/>
    </row>
    <row r="168" spans="1:10" ht="20.100000000000001" customHeight="1" x14ac:dyDescent="0.2">
      <c r="A168" s="24" t="s">
        <v>59</v>
      </c>
      <c r="B168" s="25">
        <v>246</v>
      </c>
      <c r="C168" s="83"/>
      <c r="D168" s="83"/>
      <c r="E168" s="87">
        <f>SUM(F168:I168)</f>
        <v>0</v>
      </c>
      <c r="F168" s="90"/>
      <c r="G168" s="90"/>
      <c r="H168" s="90"/>
      <c r="I168" s="90"/>
      <c r="J168" s="79"/>
    </row>
    <row r="169" spans="1:10" ht="20.100000000000001" customHeight="1" x14ac:dyDescent="0.2">
      <c r="A169" s="24" t="s">
        <v>60</v>
      </c>
      <c r="B169" s="25">
        <v>247</v>
      </c>
      <c r="C169" s="83"/>
      <c r="D169" s="83"/>
      <c r="E169" s="87">
        <f>SUM(F169:I169)</f>
        <v>0</v>
      </c>
      <c r="F169" s="90"/>
      <c r="G169" s="90"/>
      <c r="H169" s="90"/>
      <c r="I169" s="90"/>
      <c r="J169" s="79"/>
    </row>
    <row r="170" spans="1:10" ht="38.25" customHeight="1" x14ac:dyDescent="0.2">
      <c r="A170" s="24" t="s">
        <v>61</v>
      </c>
      <c r="B170" s="25">
        <v>248</v>
      </c>
      <c r="C170" s="83"/>
      <c r="D170" s="83"/>
      <c r="E170" s="87">
        <f>F170+G170+H170+I170</f>
        <v>0</v>
      </c>
      <c r="F170" s="90"/>
      <c r="G170" s="90"/>
      <c r="H170" s="90"/>
      <c r="I170" s="90"/>
      <c r="J170" s="34"/>
    </row>
    <row r="171" spans="1:10" ht="20.100000000000001" customHeight="1" x14ac:dyDescent="0.2">
      <c r="A171" s="24" t="s">
        <v>62</v>
      </c>
      <c r="B171" s="25">
        <v>249</v>
      </c>
      <c r="C171" s="83"/>
      <c r="D171" s="23"/>
      <c r="E171" s="87"/>
      <c r="F171" s="90"/>
      <c r="G171" s="90"/>
      <c r="H171" s="90"/>
      <c r="I171" s="90"/>
      <c r="J171" s="79"/>
    </row>
    <row r="172" spans="1:10" ht="20.25" customHeight="1" x14ac:dyDescent="0.2">
      <c r="A172" s="19" t="s">
        <v>63</v>
      </c>
      <c r="B172" s="20">
        <v>250</v>
      </c>
      <c r="C172" s="83"/>
      <c r="D172" s="23"/>
      <c r="E172" s="96">
        <f>F172+G172+H172+I172</f>
        <v>0</v>
      </c>
      <c r="F172" s="95"/>
      <c r="G172" s="95"/>
      <c r="H172" s="95"/>
      <c r="I172" s="95"/>
      <c r="J172" s="79"/>
    </row>
    <row r="173" spans="1:10" ht="20.100000000000001" customHeight="1" x14ac:dyDescent="0.2">
      <c r="A173" s="19" t="s">
        <v>64</v>
      </c>
      <c r="B173" s="20">
        <v>260</v>
      </c>
      <c r="C173" s="83"/>
      <c r="D173" s="23"/>
      <c r="E173" s="87"/>
      <c r="F173" s="90"/>
      <c r="G173" s="90"/>
      <c r="H173" s="90"/>
      <c r="I173" s="90"/>
      <c r="J173" s="79"/>
    </row>
    <row r="174" spans="1:10" ht="37.5" customHeight="1" x14ac:dyDescent="0.2">
      <c r="A174" s="19" t="s">
        <v>65</v>
      </c>
      <c r="B174" s="20">
        <v>270</v>
      </c>
      <c r="C174" s="83"/>
      <c r="D174" s="23"/>
      <c r="E174" s="97" t="s">
        <v>111</v>
      </c>
      <c r="F174" s="90"/>
      <c r="G174" s="98"/>
      <c r="H174" s="98"/>
      <c r="I174" s="98"/>
      <c r="J174" s="41"/>
    </row>
    <row r="175" spans="1:10" ht="43.5" customHeight="1" x14ac:dyDescent="0.2">
      <c r="A175" s="19" t="s">
        <v>66</v>
      </c>
      <c r="B175" s="20">
        <v>280</v>
      </c>
      <c r="C175" s="83"/>
      <c r="D175" s="23"/>
      <c r="E175" s="87">
        <f>F175+G175+H175+I175</f>
        <v>0</v>
      </c>
      <c r="F175" s="90"/>
      <c r="G175" s="90"/>
      <c r="H175" s="90"/>
      <c r="I175" s="90"/>
      <c r="J175" s="34"/>
    </row>
    <row r="176" spans="1:10" ht="20.100000000000001" customHeight="1" x14ac:dyDescent="0.2">
      <c r="A176" s="19" t="s">
        <v>67</v>
      </c>
      <c r="B176" s="20">
        <v>290</v>
      </c>
      <c r="C176" s="99"/>
      <c r="D176" s="99"/>
      <c r="E176" s="84">
        <f>SUM(F176:I176)</f>
        <v>0</v>
      </c>
      <c r="F176" s="86"/>
      <c r="G176" s="86"/>
      <c r="H176" s="86"/>
      <c r="I176" s="86"/>
      <c r="J176" s="79"/>
    </row>
    <row r="177" spans="1:10" ht="20.100000000000001" customHeight="1" x14ac:dyDescent="0.2">
      <c r="A177" s="24" t="s">
        <v>68</v>
      </c>
      <c r="B177" s="35">
        <v>291</v>
      </c>
      <c r="C177" s="21"/>
      <c r="D177" s="21"/>
      <c r="E177" s="86">
        <f>SUM(F177:I177)</f>
        <v>0</v>
      </c>
      <c r="F177" s="23"/>
      <c r="G177" s="23"/>
      <c r="H177" s="23"/>
      <c r="I177" s="23"/>
      <c r="J177" s="79"/>
    </row>
    <row r="178" spans="1:10" ht="20.100000000000001" customHeight="1" x14ac:dyDescent="0.2">
      <c r="A178" s="24" t="s">
        <v>69</v>
      </c>
      <c r="B178" s="35">
        <v>292</v>
      </c>
      <c r="C178" s="21"/>
      <c r="D178" s="21"/>
      <c r="E178" s="86">
        <f>SUM(F178:I178)</f>
        <v>0</v>
      </c>
      <c r="F178" s="21"/>
      <c r="G178" s="21"/>
      <c r="H178" s="23"/>
      <c r="I178" s="23"/>
      <c r="J178" s="79"/>
    </row>
    <row r="179" spans="1:10" ht="35.1" customHeight="1" x14ac:dyDescent="0.2">
      <c r="A179" s="19" t="s">
        <v>70</v>
      </c>
      <c r="B179" s="80">
        <v>300</v>
      </c>
      <c r="C179" s="21"/>
      <c r="D179" s="21"/>
      <c r="E179" s="84">
        <f>F179+G179+H179+I179</f>
        <v>0</v>
      </c>
      <c r="F179" s="56"/>
      <c r="G179" s="56"/>
      <c r="H179" s="56"/>
      <c r="I179" s="56"/>
      <c r="J179" s="23">
        <v>0</v>
      </c>
    </row>
    <row r="180" spans="1:10" ht="20.100000000000001" customHeight="1" x14ac:dyDescent="0.2">
      <c r="A180" s="110" t="s">
        <v>71</v>
      </c>
      <c r="B180" s="110"/>
      <c r="C180" s="110"/>
      <c r="D180" s="110"/>
      <c r="E180" s="110"/>
      <c r="F180" s="110"/>
      <c r="G180" s="110"/>
      <c r="H180" s="110"/>
      <c r="I180" s="110"/>
      <c r="J180" s="79"/>
    </row>
    <row r="181" spans="1:10" ht="20.100000000000001" customHeight="1" x14ac:dyDescent="0.2">
      <c r="A181" s="19" t="s">
        <v>72</v>
      </c>
      <c r="B181" s="80">
        <v>400</v>
      </c>
      <c r="C181" s="83">
        <v>25006.400000000001</v>
      </c>
      <c r="D181" s="23">
        <f>D143+D147</f>
        <v>29173.299999999996</v>
      </c>
      <c r="E181" s="86">
        <f t="shared" ref="E181:E187" si="15">SUM(F181:I181)</f>
        <v>29623.9</v>
      </c>
      <c r="F181" s="23">
        <f>F143+F147</f>
        <v>7405.9</v>
      </c>
      <c r="G181" s="23">
        <f>G143+G147</f>
        <v>7406</v>
      </c>
      <c r="H181" s="23">
        <f>H143+H147</f>
        <v>7405.9</v>
      </c>
      <c r="I181" s="23">
        <f>I143+I147</f>
        <v>7406.1</v>
      </c>
      <c r="J181" s="79"/>
    </row>
    <row r="182" spans="1:10" ht="20.100000000000001" customHeight="1" x14ac:dyDescent="0.2">
      <c r="A182" s="19" t="s">
        <v>47</v>
      </c>
      <c r="B182" s="80">
        <v>410</v>
      </c>
      <c r="C182" s="83">
        <v>93303.2</v>
      </c>
      <c r="D182" s="23">
        <f t="shared" ref="D182:I183" si="16">D153+D168</f>
        <v>93283.97</v>
      </c>
      <c r="E182" s="86">
        <f t="shared" si="15"/>
        <v>86905.200000000012</v>
      </c>
      <c r="F182" s="23">
        <f t="shared" si="16"/>
        <v>21744.2</v>
      </c>
      <c r="G182" s="23">
        <f t="shared" si="16"/>
        <v>21760.400000000001</v>
      </c>
      <c r="H182" s="23">
        <f t="shared" si="16"/>
        <v>21712.3</v>
      </c>
      <c r="I182" s="23">
        <f t="shared" si="16"/>
        <v>21688.3</v>
      </c>
      <c r="J182" s="79"/>
    </row>
    <row r="183" spans="1:10" ht="20.100000000000001" customHeight="1" x14ac:dyDescent="0.2">
      <c r="A183" s="19" t="s">
        <v>48</v>
      </c>
      <c r="B183" s="80">
        <v>420</v>
      </c>
      <c r="C183" s="83">
        <v>19670.2</v>
      </c>
      <c r="D183" s="23">
        <f t="shared" si="16"/>
        <v>20468.62</v>
      </c>
      <c r="E183" s="86">
        <f t="shared" si="15"/>
        <v>19119.099999999999</v>
      </c>
      <c r="F183" s="23">
        <f t="shared" si="16"/>
        <v>4783.7</v>
      </c>
      <c r="G183" s="23">
        <f t="shared" si="16"/>
        <v>4787.3</v>
      </c>
      <c r="H183" s="23">
        <f t="shared" si="16"/>
        <v>4776.7</v>
      </c>
      <c r="I183" s="23">
        <f t="shared" si="16"/>
        <v>4771.3999999999996</v>
      </c>
      <c r="J183" s="79"/>
    </row>
    <row r="184" spans="1:10" ht="20.100000000000001" customHeight="1" x14ac:dyDescent="0.2">
      <c r="A184" s="19" t="s">
        <v>49</v>
      </c>
      <c r="B184" s="80">
        <v>430</v>
      </c>
      <c r="C184" s="83">
        <v>673.8</v>
      </c>
      <c r="D184" s="23">
        <f>D155</f>
        <v>0</v>
      </c>
      <c r="E184" s="86">
        <f t="shared" si="15"/>
        <v>0</v>
      </c>
      <c r="F184" s="23">
        <f>F155</f>
        <v>0</v>
      </c>
      <c r="G184" s="23">
        <f>G155</f>
        <v>0</v>
      </c>
      <c r="H184" s="23">
        <f>H155</f>
        <v>0</v>
      </c>
      <c r="I184" s="23">
        <f>I155</f>
        <v>0</v>
      </c>
      <c r="J184" s="79"/>
    </row>
    <row r="185" spans="1:10" ht="20.100000000000001" customHeight="1" x14ac:dyDescent="0.2">
      <c r="A185" s="19" t="s">
        <v>51</v>
      </c>
      <c r="B185" s="80">
        <v>440</v>
      </c>
      <c r="C185" s="83"/>
      <c r="D185" s="100">
        <f>D172+D157</f>
        <v>0</v>
      </c>
      <c r="E185" s="86">
        <f t="shared" si="15"/>
        <v>0</v>
      </c>
      <c r="F185" s="100">
        <f>F172+F157</f>
        <v>0</v>
      </c>
      <c r="G185" s="100">
        <f>G172+G157</f>
        <v>0</v>
      </c>
      <c r="H185" s="100">
        <f>H172+H157</f>
        <v>0</v>
      </c>
      <c r="I185" s="100">
        <f>I172+I157</f>
        <v>0</v>
      </c>
      <c r="J185" s="79"/>
    </row>
    <row r="186" spans="1:10" ht="20.100000000000001" customHeight="1" x14ac:dyDescent="0.2">
      <c r="A186" s="19" t="s">
        <v>73</v>
      </c>
      <c r="B186" s="80">
        <v>450</v>
      </c>
      <c r="C186" s="83">
        <v>2047.3</v>
      </c>
      <c r="D186" s="23">
        <f>D147+D156+D158+D162+D179-D168-D169-D172-D147</f>
        <v>2599.5500000000011</v>
      </c>
      <c r="E186" s="86">
        <f t="shared" si="15"/>
        <v>2691</v>
      </c>
      <c r="F186" s="23">
        <f>F147+F156+F158+F162+F179-F168-F169-F172-F147</f>
        <v>672.7</v>
      </c>
      <c r="G186" s="23">
        <f>G147+G156+G158+G162+G179-G168-G169-G172-G147</f>
        <v>672.69999999999959</v>
      </c>
      <c r="H186" s="23">
        <f>H147+H156+H158+H162+H179-H168-H169-H172-H147</f>
        <v>672.8</v>
      </c>
      <c r="I186" s="23">
        <f>I147+I156+I158+I162+I179-I168-I169-I172-I147</f>
        <v>672.80000000000018</v>
      </c>
      <c r="J186" s="79"/>
    </row>
    <row r="187" spans="1:10" ht="20.100000000000001" customHeight="1" x14ac:dyDescent="0.2">
      <c r="A187" s="19" t="s">
        <v>74</v>
      </c>
      <c r="B187" s="80">
        <v>460</v>
      </c>
      <c r="C187" s="83">
        <v>140700.9</v>
      </c>
      <c r="D187" s="23">
        <f>SUM(D181:D186)</f>
        <v>145525.43999999997</v>
      </c>
      <c r="E187" s="84">
        <f t="shared" si="15"/>
        <v>138339.20000000001</v>
      </c>
      <c r="F187" s="23">
        <f>SUM(F181:F186)</f>
        <v>34606.499999999993</v>
      </c>
      <c r="G187" s="23">
        <f>SUM(G181:G186)</f>
        <v>34626.400000000001</v>
      </c>
      <c r="H187" s="23">
        <f>SUM(H181:H186)</f>
        <v>34567.699999999997</v>
      </c>
      <c r="I187" s="23">
        <f>SUM(I181:I186)</f>
        <v>34538.600000000006</v>
      </c>
      <c r="J187" s="79"/>
    </row>
    <row r="188" spans="1:10" ht="20.100000000000001" customHeight="1" x14ac:dyDescent="0.2">
      <c r="A188" s="110" t="s">
        <v>75</v>
      </c>
      <c r="B188" s="110"/>
      <c r="C188" s="110"/>
      <c r="D188" s="110"/>
      <c r="E188" s="110"/>
      <c r="F188" s="110"/>
      <c r="G188" s="110"/>
      <c r="H188" s="110"/>
      <c r="I188" s="110"/>
      <c r="J188" s="79"/>
    </row>
    <row r="189" spans="1:10" ht="20.100000000000001" customHeight="1" x14ac:dyDescent="0.2">
      <c r="A189" s="19" t="s">
        <v>76</v>
      </c>
      <c r="B189" s="80">
        <v>500</v>
      </c>
      <c r="C189" s="99"/>
      <c r="D189" s="99"/>
      <c r="E189" s="84">
        <f>SUM(F189:I189)</f>
        <v>0</v>
      </c>
      <c r="F189" s="99"/>
      <c r="G189" s="99"/>
      <c r="H189" s="86">
        <f>SUM(H190)</f>
        <v>0</v>
      </c>
      <c r="I189" s="86">
        <f>SUM(I190)</f>
        <v>0</v>
      </c>
      <c r="J189" s="79"/>
    </row>
    <row r="190" spans="1:10" ht="39" customHeight="1" x14ac:dyDescent="0.2">
      <c r="A190" s="19" t="s">
        <v>77</v>
      </c>
      <c r="B190" s="35">
        <v>501</v>
      </c>
      <c r="C190" s="21"/>
      <c r="D190" s="21"/>
      <c r="E190" s="86">
        <f>SUM(F190:I190)</f>
        <v>0</v>
      </c>
      <c r="F190" s="21"/>
      <c r="G190" s="21"/>
      <c r="H190" s="23"/>
      <c r="I190" s="23"/>
      <c r="J190" s="79"/>
    </row>
    <row r="191" spans="1:10" ht="34.5" customHeight="1" x14ac:dyDescent="0.2">
      <c r="A191" s="78" t="s">
        <v>78</v>
      </c>
      <c r="B191" s="37">
        <v>510</v>
      </c>
      <c r="C191" s="88">
        <v>1040.3</v>
      </c>
      <c r="D191" s="84">
        <f>D192+D193+D197</f>
        <v>2453.6999999999998</v>
      </c>
      <c r="E191" s="84">
        <f t="shared" ref="E191:E197" si="17">SUM(F191:I191)</f>
        <v>0</v>
      </c>
      <c r="F191" s="84">
        <f>SUM(F192:F197)</f>
        <v>0</v>
      </c>
      <c r="G191" s="84">
        <f>SUM(G192:G197)</f>
        <v>0</v>
      </c>
      <c r="H191" s="84">
        <f>SUM(H192:H197)</f>
        <v>0</v>
      </c>
      <c r="I191" s="84">
        <f>SUM(I192:I197)</f>
        <v>0</v>
      </c>
      <c r="J191" s="79"/>
    </row>
    <row r="192" spans="1:10" ht="20.100000000000001" customHeight="1" x14ac:dyDescent="0.2">
      <c r="A192" s="19" t="s">
        <v>79</v>
      </c>
      <c r="B192" s="39">
        <v>511</v>
      </c>
      <c r="C192" s="83"/>
      <c r="D192" s="21"/>
      <c r="E192" s="23">
        <f t="shared" si="17"/>
        <v>0</v>
      </c>
      <c r="F192" s="23"/>
      <c r="G192" s="23"/>
      <c r="H192" s="23"/>
      <c r="I192" s="23"/>
      <c r="J192" s="79"/>
    </row>
    <row r="193" spans="1:10" ht="56.25" customHeight="1" x14ac:dyDescent="0.2">
      <c r="A193" s="19" t="s">
        <v>80</v>
      </c>
      <c r="B193" s="40">
        <v>512</v>
      </c>
      <c r="C193" s="83">
        <v>625.29999999999995</v>
      </c>
      <c r="D193" s="23">
        <v>2453.6999999999998</v>
      </c>
      <c r="E193" s="23">
        <f t="shared" si="17"/>
        <v>0</v>
      </c>
      <c r="F193" s="23">
        <v>0</v>
      </c>
      <c r="G193" s="23"/>
      <c r="H193" s="23">
        <v>0</v>
      </c>
      <c r="I193" s="23">
        <v>0</v>
      </c>
      <c r="J193" s="34"/>
    </row>
    <row r="194" spans="1:10" ht="48" customHeight="1" x14ac:dyDescent="0.2">
      <c r="A194" s="19" t="s">
        <v>81</v>
      </c>
      <c r="B194" s="39">
        <v>513</v>
      </c>
      <c r="C194" s="83"/>
      <c r="D194" s="23"/>
      <c r="E194" s="23">
        <f t="shared" si="17"/>
        <v>0</v>
      </c>
      <c r="F194" s="23"/>
      <c r="G194" s="23"/>
      <c r="H194" s="23"/>
      <c r="I194" s="23"/>
      <c r="J194" s="41"/>
    </row>
    <row r="195" spans="1:10" ht="22.5" customHeight="1" x14ac:dyDescent="0.2">
      <c r="A195" s="19" t="s">
        <v>82</v>
      </c>
      <c r="B195" s="40">
        <v>514</v>
      </c>
      <c r="C195" s="83"/>
      <c r="D195" s="23"/>
      <c r="E195" s="23">
        <f t="shared" si="17"/>
        <v>0</v>
      </c>
      <c r="F195" s="23"/>
      <c r="G195" s="23"/>
      <c r="H195" s="23"/>
      <c r="I195" s="23"/>
      <c r="J195" s="34"/>
    </row>
    <row r="196" spans="1:10" ht="64.5" customHeight="1" x14ac:dyDescent="0.2">
      <c r="A196" s="19" t="s">
        <v>83</v>
      </c>
      <c r="B196" s="39">
        <v>515</v>
      </c>
      <c r="C196" s="83"/>
      <c r="D196" s="23"/>
      <c r="E196" s="23">
        <f t="shared" si="17"/>
        <v>0</v>
      </c>
      <c r="F196" s="23">
        <v>0</v>
      </c>
      <c r="G196" s="23">
        <v>0</v>
      </c>
      <c r="H196" s="23"/>
      <c r="I196" s="23">
        <v>0</v>
      </c>
      <c r="J196" s="34"/>
    </row>
    <row r="197" spans="1:10" ht="20.100000000000001" customHeight="1" x14ac:dyDescent="0.2">
      <c r="A197" s="19" t="s">
        <v>84</v>
      </c>
      <c r="B197" s="42">
        <v>516</v>
      </c>
      <c r="C197" s="21">
        <v>415</v>
      </c>
      <c r="D197" s="83">
        <v>0</v>
      </c>
      <c r="E197" s="23">
        <f t="shared" si="17"/>
        <v>0</v>
      </c>
      <c r="F197" s="23"/>
      <c r="G197" s="23">
        <v>0</v>
      </c>
      <c r="H197" s="23"/>
      <c r="I197" s="23">
        <v>0</v>
      </c>
      <c r="J197" s="79"/>
    </row>
    <row r="198" spans="1:10" ht="20.100000000000001" customHeight="1" x14ac:dyDescent="0.2">
      <c r="A198" s="110" t="s">
        <v>85</v>
      </c>
      <c r="B198" s="110"/>
      <c r="C198" s="110"/>
      <c r="D198" s="110"/>
      <c r="E198" s="110"/>
      <c r="F198" s="110"/>
      <c r="G198" s="110"/>
      <c r="H198" s="110"/>
      <c r="I198" s="110"/>
      <c r="J198" s="79"/>
    </row>
    <row r="199" spans="1:10" ht="34.5" customHeight="1" x14ac:dyDescent="0.2">
      <c r="A199" s="19" t="s">
        <v>86</v>
      </c>
      <c r="B199" s="43">
        <v>600</v>
      </c>
      <c r="C199" s="99"/>
      <c r="D199" s="99"/>
      <c r="E199" s="86"/>
      <c r="F199" s="86"/>
      <c r="G199" s="86"/>
      <c r="H199" s="86"/>
      <c r="I199" s="86"/>
      <c r="J199" s="79"/>
    </row>
    <row r="200" spans="1:10" ht="20.100000000000001" customHeight="1" x14ac:dyDescent="0.2">
      <c r="A200" s="24" t="s">
        <v>87</v>
      </c>
      <c r="B200" s="42">
        <v>601</v>
      </c>
      <c r="C200" s="21"/>
      <c r="D200" s="21"/>
      <c r="E200" s="23">
        <f t="shared" ref="E200:E211" si="18">SUM(F200:I200)</f>
        <v>0</v>
      </c>
      <c r="F200" s="23"/>
      <c r="G200" s="23"/>
      <c r="H200" s="23"/>
      <c r="I200" s="23"/>
      <c r="J200" s="79"/>
    </row>
    <row r="201" spans="1:10" ht="20.100000000000001" customHeight="1" x14ac:dyDescent="0.2">
      <c r="A201" s="24" t="s">
        <v>88</v>
      </c>
      <c r="B201" s="42">
        <v>602</v>
      </c>
      <c r="C201" s="21"/>
      <c r="D201" s="21"/>
      <c r="E201" s="23">
        <f t="shared" si="18"/>
        <v>0</v>
      </c>
      <c r="F201" s="23"/>
      <c r="G201" s="23"/>
      <c r="H201" s="23"/>
      <c r="I201" s="23"/>
      <c r="J201" s="79"/>
    </row>
    <row r="202" spans="1:10" ht="20.100000000000001" customHeight="1" x14ac:dyDescent="0.2">
      <c r="A202" s="24" t="s">
        <v>89</v>
      </c>
      <c r="B202" s="42">
        <v>603</v>
      </c>
      <c r="C202" s="21"/>
      <c r="D202" s="21"/>
      <c r="E202" s="23">
        <f t="shared" si="18"/>
        <v>0</v>
      </c>
      <c r="F202" s="23"/>
      <c r="G202" s="23"/>
      <c r="H202" s="23"/>
      <c r="I202" s="23"/>
      <c r="J202" s="79"/>
    </row>
    <row r="203" spans="1:10" ht="20.100000000000001" customHeight="1" x14ac:dyDescent="0.2">
      <c r="A203" s="19" t="s">
        <v>90</v>
      </c>
      <c r="B203" s="43">
        <v>610</v>
      </c>
      <c r="C203" s="90">
        <v>3473.2</v>
      </c>
      <c r="D203" s="57">
        <f>D204+D205+D206+D207</f>
        <v>2076.8000000000002</v>
      </c>
      <c r="E203" s="85">
        <f>SUM(F203:I203)</f>
        <v>946</v>
      </c>
      <c r="F203" s="83">
        <f>F204+F205+F207+F206</f>
        <v>236.5</v>
      </c>
      <c r="G203" s="83">
        <f t="shared" ref="G203" si="19">G204+G205+G207</f>
        <v>236.5</v>
      </c>
      <c r="H203" s="83">
        <f>H204+H205+H207+H206</f>
        <v>236.5</v>
      </c>
      <c r="I203" s="83">
        <f>I204+I205+I207+I206</f>
        <v>236.5</v>
      </c>
      <c r="J203" s="79"/>
    </row>
    <row r="204" spans="1:10" ht="20.100000000000001" customHeight="1" x14ac:dyDescent="0.2">
      <c r="A204" s="19" t="s">
        <v>152</v>
      </c>
      <c r="B204" s="43">
        <v>611</v>
      </c>
      <c r="C204" s="90">
        <v>743.4</v>
      </c>
      <c r="D204" s="57">
        <v>929.2</v>
      </c>
      <c r="E204" s="85">
        <f>F204+G204+H204+I204</f>
        <v>934</v>
      </c>
      <c r="F204" s="83">
        <v>233.5</v>
      </c>
      <c r="G204" s="83">
        <v>233.5</v>
      </c>
      <c r="H204" s="83">
        <v>233.5</v>
      </c>
      <c r="I204" s="83">
        <v>233.5</v>
      </c>
      <c r="J204" s="79"/>
    </row>
    <row r="205" spans="1:10" ht="41.25" customHeight="1" x14ac:dyDescent="0.2">
      <c r="A205" s="19" t="s">
        <v>153</v>
      </c>
      <c r="B205" s="43">
        <v>612</v>
      </c>
      <c r="C205" s="90">
        <v>17.5</v>
      </c>
      <c r="D205" s="57">
        <v>31</v>
      </c>
      <c r="E205" s="85">
        <f>F205+G205+H205+I205</f>
        <v>12</v>
      </c>
      <c r="F205" s="83">
        <v>3</v>
      </c>
      <c r="G205" s="83">
        <v>3</v>
      </c>
      <c r="H205" s="83">
        <v>3</v>
      </c>
      <c r="I205" s="83">
        <v>3</v>
      </c>
      <c r="J205" s="79"/>
    </row>
    <row r="206" spans="1:10" ht="78" customHeight="1" x14ac:dyDescent="0.2">
      <c r="A206" s="19" t="s">
        <v>154</v>
      </c>
      <c r="B206" s="43">
        <v>613</v>
      </c>
      <c r="C206" s="90">
        <v>2036.8</v>
      </c>
      <c r="D206" s="57">
        <v>70</v>
      </c>
      <c r="E206" s="85">
        <f>F206+G206+H206+I206</f>
        <v>0</v>
      </c>
      <c r="F206" s="83">
        <v>0</v>
      </c>
      <c r="G206" s="83">
        <v>0</v>
      </c>
      <c r="H206" s="83">
        <v>0</v>
      </c>
      <c r="I206" s="83">
        <v>0</v>
      </c>
      <c r="J206" s="34"/>
    </row>
    <row r="207" spans="1:10" ht="41.25" customHeight="1" x14ac:dyDescent="0.2">
      <c r="A207" s="19" t="s">
        <v>171</v>
      </c>
      <c r="B207" s="43">
        <v>620</v>
      </c>
      <c r="C207" s="90">
        <v>675.5</v>
      </c>
      <c r="D207" s="57">
        <v>1046.5999999999999</v>
      </c>
      <c r="E207" s="85">
        <f>F207+G207+H207+I207</f>
        <v>0</v>
      </c>
      <c r="F207" s="83">
        <v>0</v>
      </c>
      <c r="G207" s="83">
        <v>0</v>
      </c>
      <c r="H207" s="83">
        <v>0</v>
      </c>
      <c r="I207" s="83">
        <v>0</v>
      </c>
      <c r="J207" s="79"/>
    </row>
    <row r="208" spans="1:10" ht="39.75" customHeight="1" x14ac:dyDescent="0.2">
      <c r="A208" s="19" t="s">
        <v>91</v>
      </c>
      <c r="B208" s="43">
        <v>630</v>
      </c>
      <c r="C208" s="87"/>
      <c r="D208" s="101">
        <f>SUM(D209:D211)</f>
        <v>0</v>
      </c>
      <c r="E208" s="84"/>
      <c r="F208" s="86"/>
      <c r="G208" s="86"/>
      <c r="H208" s="86"/>
      <c r="I208" s="86"/>
      <c r="J208" s="79"/>
    </row>
    <row r="209" spans="1:10" ht="20.100000000000001" customHeight="1" x14ac:dyDescent="0.2">
      <c r="A209" s="24" t="s">
        <v>87</v>
      </c>
      <c r="B209" s="42">
        <v>631</v>
      </c>
      <c r="C209" s="90"/>
      <c r="D209" s="21"/>
      <c r="E209" s="23">
        <f t="shared" si="18"/>
        <v>0</v>
      </c>
      <c r="F209" s="23"/>
      <c r="G209" s="23"/>
      <c r="H209" s="23"/>
      <c r="I209" s="23"/>
      <c r="J209" s="79"/>
    </row>
    <row r="210" spans="1:10" ht="20.100000000000001" customHeight="1" x14ac:dyDescent="0.2">
      <c r="A210" s="24" t="s">
        <v>88</v>
      </c>
      <c r="B210" s="42">
        <v>632</v>
      </c>
      <c r="C210" s="90"/>
      <c r="D210" s="83"/>
      <c r="E210" s="23">
        <f t="shared" si="18"/>
        <v>0</v>
      </c>
      <c r="F210" s="23"/>
      <c r="G210" s="23"/>
      <c r="H210" s="23"/>
      <c r="I210" s="23"/>
      <c r="J210" s="79"/>
    </row>
    <row r="211" spans="1:10" ht="20.100000000000001" customHeight="1" x14ac:dyDescent="0.2">
      <c r="A211" s="24" t="s">
        <v>89</v>
      </c>
      <c r="B211" s="42">
        <v>633</v>
      </c>
      <c r="C211" s="90"/>
      <c r="D211" s="21"/>
      <c r="E211" s="23">
        <f t="shared" si="18"/>
        <v>0</v>
      </c>
      <c r="F211" s="23"/>
      <c r="G211" s="23"/>
      <c r="H211" s="23"/>
      <c r="I211" s="23"/>
      <c r="J211" s="79"/>
    </row>
    <row r="212" spans="1:10" ht="53.25" customHeight="1" x14ac:dyDescent="0.2">
      <c r="A212" s="14" t="s">
        <v>155</v>
      </c>
      <c r="B212" s="43">
        <v>640</v>
      </c>
      <c r="C212" s="90">
        <v>2426.6</v>
      </c>
      <c r="D212" s="70">
        <f>D213+D217+D218+D219+D220+D221+D222</f>
        <v>2076.8000000000002</v>
      </c>
      <c r="E212" s="85">
        <f>F212+G212+H212+I212</f>
        <v>946</v>
      </c>
      <c r="F212" s="83">
        <f>F217+F218+F219+F220+F221+F222+F213</f>
        <v>236.5</v>
      </c>
      <c r="G212" s="83">
        <f t="shared" ref="G212:I212" si="20">G217+G218+G219+G220+G221+G222+G213</f>
        <v>236.5</v>
      </c>
      <c r="H212" s="83">
        <f t="shared" si="20"/>
        <v>236.5</v>
      </c>
      <c r="I212" s="83">
        <f t="shared" si="20"/>
        <v>236.5</v>
      </c>
      <c r="J212" s="79"/>
    </row>
    <row r="213" spans="1:10" ht="53.25" customHeight="1" x14ac:dyDescent="0.2">
      <c r="A213" s="19" t="s">
        <v>42</v>
      </c>
      <c r="B213" s="81">
        <v>641</v>
      </c>
      <c r="C213" s="87">
        <v>3.5</v>
      </c>
      <c r="D213" s="84">
        <f>D214+D215+D216</f>
        <v>0</v>
      </c>
      <c r="E213" s="84">
        <f>SUM(F213:I213)</f>
        <v>100</v>
      </c>
      <c r="F213" s="86">
        <f>SUM(F214:F215)</f>
        <v>25</v>
      </c>
      <c r="G213" s="86">
        <f t="shared" ref="G213:H213" si="21">SUM(G214:G215)</f>
        <v>25</v>
      </c>
      <c r="H213" s="86">
        <f t="shared" si="21"/>
        <v>25</v>
      </c>
      <c r="I213" s="86">
        <f>I214+I215+I216</f>
        <v>25</v>
      </c>
      <c r="J213" s="79"/>
    </row>
    <row r="214" spans="1:10" ht="53.25" customHeight="1" x14ac:dyDescent="0.2">
      <c r="A214" s="24" t="s">
        <v>121</v>
      </c>
      <c r="B214" s="81">
        <v>642</v>
      </c>
      <c r="C214" s="87">
        <v>0</v>
      </c>
      <c r="D214" s="84"/>
      <c r="E214" s="87">
        <f>F214+G214+H214+I214</f>
        <v>0</v>
      </c>
      <c r="F214" s="90"/>
      <c r="G214" s="90"/>
      <c r="H214" s="90"/>
      <c r="I214" s="90">
        <v>0</v>
      </c>
      <c r="J214" s="79"/>
    </row>
    <row r="215" spans="1:10" ht="53.25" customHeight="1" x14ac:dyDescent="0.2">
      <c r="A215" s="24" t="s">
        <v>43</v>
      </c>
      <c r="B215" s="29">
        <v>643</v>
      </c>
      <c r="C215" s="90">
        <v>3.5</v>
      </c>
      <c r="D215" s="23"/>
      <c r="E215" s="87">
        <f>F215+G215+H215+I215</f>
        <v>100</v>
      </c>
      <c r="F215" s="90">
        <v>25</v>
      </c>
      <c r="G215" s="90">
        <v>25</v>
      </c>
      <c r="H215" s="90">
        <v>25</v>
      </c>
      <c r="I215" s="90">
        <v>25</v>
      </c>
      <c r="J215" s="79"/>
    </row>
    <row r="216" spans="1:10" ht="53.25" customHeight="1" x14ac:dyDescent="0.2">
      <c r="A216" s="24" t="s">
        <v>45</v>
      </c>
      <c r="B216" s="29">
        <v>644</v>
      </c>
      <c r="C216" s="90"/>
      <c r="D216" s="23"/>
      <c r="E216" s="87"/>
      <c r="F216" s="90"/>
      <c r="G216" s="90"/>
      <c r="H216" s="90"/>
      <c r="I216" s="90"/>
      <c r="J216" s="79"/>
    </row>
    <row r="217" spans="1:10" ht="35.25" customHeight="1" x14ac:dyDescent="0.2">
      <c r="A217" s="19" t="s">
        <v>123</v>
      </c>
      <c r="B217" s="43">
        <v>645</v>
      </c>
      <c r="C217" s="90">
        <v>111.1</v>
      </c>
      <c r="D217" s="70">
        <v>583</v>
      </c>
      <c r="E217" s="83">
        <f t="shared" ref="E217:E222" si="22">F217+G217+H217+I217</f>
        <v>239.70000000000002</v>
      </c>
      <c r="F217" s="83">
        <v>59.9</v>
      </c>
      <c r="G217" s="83">
        <v>59.9</v>
      </c>
      <c r="H217" s="83">
        <v>60</v>
      </c>
      <c r="I217" s="83">
        <v>59.9</v>
      </c>
      <c r="J217" s="79"/>
    </row>
    <row r="218" spans="1:10" ht="27" customHeight="1" x14ac:dyDescent="0.2">
      <c r="A218" s="19" t="s">
        <v>40</v>
      </c>
      <c r="B218" s="43">
        <v>646</v>
      </c>
      <c r="C218" s="90">
        <v>55.5</v>
      </c>
      <c r="D218" s="70">
        <v>552.4</v>
      </c>
      <c r="E218" s="83">
        <f t="shared" si="22"/>
        <v>269.70000000000005</v>
      </c>
      <c r="F218" s="83">
        <v>67.400000000000006</v>
      </c>
      <c r="G218" s="83">
        <v>67.400000000000006</v>
      </c>
      <c r="H218" s="83">
        <v>67.400000000000006</v>
      </c>
      <c r="I218" s="83">
        <v>67.5</v>
      </c>
      <c r="J218" s="79"/>
    </row>
    <row r="219" spans="1:10" ht="27" customHeight="1" x14ac:dyDescent="0.2">
      <c r="A219" s="19" t="s">
        <v>156</v>
      </c>
      <c r="B219" s="43">
        <v>647</v>
      </c>
      <c r="C219" s="90">
        <v>109.1</v>
      </c>
      <c r="D219" s="70">
        <v>241.2</v>
      </c>
      <c r="E219" s="83">
        <f t="shared" si="22"/>
        <v>104.4</v>
      </c>
      <c r="F219" s="83">
        <v>26.1</v>
      </c>
      <c r="G219" s="83">
        <v>26.1</v>
      </c>
      <c r="H219" s="83">
        <v>26.1</v>
      </c>
      <c r="I219" s="83">
        <v>26.1</v>
      </c>
      <c r="J219" s="79"/>
    </row>
    <row r="220" spans="1:10" ht="20.100000000000001" customHeight="1" x14ac:dyDescent="0.2">
      <c r="A220" s="19" t="s">
        <v>157</v>
      </c>
      <c r="B220" s="43">
        <v>648</v>
      </c>
      <c r="C220" s="90">
        <v>110.6</v>
      </c>
      <c r="D220" s="70">
        <v>195.3</v>
      </c>
      <c r="E220" s="83">
        <f t="shared" si="22"/>
        <v>120</v>
      </c>
      <c r="F220" s="83">
        <v>30</v>
      </c>
      <c r="G220" s="83">
        <v>30</v>
      </c>
      <c r="H220" s="83">
        <v>30</v>
      </c>
      <c r="I220" s="83">
        <v>30</v>
      </c>
      <c r="J220" s="79"/>
    </row>
    <row r="221" spans="1:10" ht="20.100000000000001" customHeight="1" x14ac:dyDescent="0.2">
      <c r="A221" s="19" t="s">
        <v>158</v>
      </c>
      <c r="B221" s="43">
        <v>649</v>
      </c>
      <c r="C221" s="90">
        <v>1348</v>
      </c>
      <c r="D221" s="70">
        <v>504.9</v>
      </c>
      <c r="E221" s="83">
        <f t="shared" si="22"/>
        <v>112.2</v>
      </c>
      <c r="F221" s="83">
        <v>28.1</v>
      </c>
      <c r="G221" s="83">
        <v>28.1</v>
      </c>
      <c r="H221" s="83">
        <v>28</v>
      </c>
      <c r="I221" s="83">
        <v>28</v>
      </c>
      <c r="J221" s="79"/>
    </row>
    <row r="222" spans="1:10" ht="20.100000000000001" customHeight="1" x14ac:dyDescent="0.2">
      <c r="A222" s="19" t="s">
        <v>159</v>
      </c>
      <c r="B222" s="43">
        <v>650</v>
      </c>
      <c r="C222" s="90">
        <v>688.8</v>
      </c>
      <c r="D222" s="70"/>
      <c r="E222" s="83">
        <f t="shared" si="22"/>
        <v>0</v>
      </c>
      <c r="F222" s="83">
        <v>0</v>
      </c>
      <c r="G222" s="83">
        <v>0</v>
      </c>
      <c r="H222" s="83">
        <v>0</v>
      </c>
      <c r="I222" s="83">
        <v>0</v>
      </c>
      <c r="J222" s="79"/>
    </row>
    <row r="223" spans="1:10" ht="20.100000000000001" customHeight="1" x14ac:dyDescent="0.2">
      <c r="A223" s="78" t="s">
        <v>92</v>
      </c>
      <c r="B223" s="44">
        <v>700</v>
      </c>
      <c r="C223" s="102">
        <v>146099.4</v>
      </c>
      <c r="D223" s="103">
        <f>D135+D203</f>
        <v>150055.9</v>
      </c>
      <c r="E223" s="103">
        <f>SUM(F223:I223)</f>
        <v>139285.19999999998</v>
      </c>
      <c r="F223" s="103">
        <f>F135+F203</f>
        <v>34843</v>
      </c>
      <c r="G223" s="103">
        <f>G135+G203</f>
        <v>34862.9</v>
      </c>
      <c r="H223" s="103">
        <f>H135+H203</f>
        <v>34804.199999999997</v>
      </c>
      <c r="I223" s="103">
        <f>I135+I203</f>
        <v>34775.1</v>
      </c>
      <c r="J223" s="79"/>
    </row>
    <row r="224" spans="1:10" ht="20.100000000000001" customHeight="1" x14ac:dyDescent="0.2">
      <c r="A224" s="78" t="s">
        <v>93</v>
      </c>
      <c r="B224" s="44">
        <v>800</v>
      </c>
      <c r="C224" s="102">
        <v>144167.79999999999</v>
      </c>
      <c r="D224" s="103">
        <f>D142+D212</f>
        <v>150055.93999999997</v>
      </c>
      <c r="E224" s="103">
        <f>SUM(F224:I224)</f>
        <v>139285.20000000001</v>
      </c>
      <c r="F224" s="103">
        <f>F142+F212</f>
        <v>34842.999999999993</v>
      </c>
      <c r="G224" s="103">
        <f>G142+G212</f>
        <v>34862.9</v>
      </c>
      <c r="H224" s="103">
        <f>H142+H212</f>
        <v>34804.199999999997</v>
      </c>
      <c r="I224" s="103">
        <f>I142+I212</f>
        <v>34775.100000000006</v>
      </c>
      <c r="J224" s="79"/>
    </row>
    <row r="225" spans="1:10" ht="46.5" customHeight="1" x14ac:dyDescent="0.2">
      <c r="A225" s="19" t="s">
        <v>94</v>
      </c>
      <c r="B225" s="20">
        <v>900</v>
      </c>
      <c r="C225" s="90">
        <v>1931.6</v>
      </c>
      <c r="D225" s="21">
        <f t="shared" ref="D225:I225" si="23">D223-D224</f>
        <v>-3.9999999979045242E-2</v>
      </c>
      <c r="E225" s="86">
        <f t="shared" si="23"/>
        <v>0</v>
      </c>
      <c r="F225" s="46">
        <f t="shared" si="23"/>
        <v>0</v>
      </c>
      <c r="G225" s="46">
        <f t="shared" si="23"/>
        <v>0</v>
      </c>
      <c r="H225" s="46">
        <f t="shared" si="23"/>
        <v>0</v>
      </c>
      <c r="I225" s="46">
        <f t="shared" si="23"/>
        <v>0</v>
      </c>
      <c r="J225" s="79"/>
    </row>
    <row r="226" spans="1:10" ht="19.5" customHeight="1" x14ac:dyDescent="0.2">
      <c r="A226" s="110" t="s">
        <v>95</v>
      </c>
      <c r="B226" s="110"/>
      <c r="C226" s="47"/>
      <c r="D226" s="47"/>
      <c r="E226" s="48"/>
      <c r="F226" s="48" t="s">
        <v>96</v>
      </c>
      <c r="G226" s="48" t="s">
        <v>97</v>
      </c>
      <c r="H226" s="48" t="s">
        <v>98</v>
      </c>
      <c r="I226" s="48" t="s">
        <v>99</v>
      </c>
      <c r="J226" s="79"/>
    </row>
    <row r="227" spans="1:10" ht="19.5" customHeight="1" x14ac:dyDescent="0.2">
      <c r="A227" s="19" t="s">
        <v>100</v>
      </c>
      <c r="B227" s="20">
        <v>1000</v>
      </c>
      <c r="C227" s="21"/>
      <c r="D227" s="21"/>
      <c r="E227" s="21"/>
      <c r="F227" s="59">
        <v>667.25</v>
      </c>
      <c r="G227" s="59"/>
      <c r="H227" s="59"/>
      <c r="I227" s="59"/>
      <c r="J227" s="79"/>
    </row>
    <row r="228" spans="1:10" ht="19.5" customHeight="1" x14ac:dyDescent="0.2">
      <c r="A228" s="19" t="s">
        <v>101</v>
      </c>
      <c r="B228" s="20">
        <v>1010</v>
      </c>
      <c r="C228" s="21"/>
      <c r="D228" s="21"/>
      <c r="E228" s="21"/>
      <c r="F228" s="23">
        <v>0</v>
      </c>
      <c r="G228" s="23">
        <v>0</v>
      </c>
      <c r="H228" s="23">
        <v>0</v>
      </c>
      <c r="I228" s="23">
        <v>0</v>
      </c>
      <c r="J228" s="79"/>
    </row>
    <row r="229" spans="1:10" ht="19.5" customHeight="1" x14ac:dyDescent="0.2">
      <c r="A229" s="19" t="s">
        <v>102</v>
      </c>
      <c r="B229" s="20">
        <v>1020</v>
      </c>
      <c r="C229" s="21"/>
      <c r="D229" s="21"/>
      <c r="E229" s="21"/>
      <c r="F229" s="21">
        <f>-G229-F1248</f>
        <v>0</v>
      </c>
      <c r="G229" s="21">
        <f>-H229-G1248</f>
        <v>0</v>
      </c>
      <c r="H229" s="21">
        <f>-I229-H1248</f>
        <v>0</v>
      </c>
      <c r="I229" s="21">
        <v>0</v>
      </c>
      <c r="J229" s="79"/>
    </row>
    <row r="230" spans="1:10" ht="42" customHeight="1" x14ac:dyDescent="0.2">
      <c r="A230" s="19" t="s">
        <v>103</v>
      </c>
      <c r="B230" s="20">
        <v>1030</v>
      </c>
      <c r="C230" s="21"/>
      <c r="D230" s="21"/>
      <c r="E230" s="21"/>
      <c r="F230" s="21">
        <f>-H1230</f>
        <v>0</v>
      </c>
      <c r="G230" s="21">
        <f>-I1230</f>
        <v>0</v>
      </c>
      <c r="H230" s="21">
        <f>-J1230</f>
        <v>0</v>
      </c>
      <c r="I230" s="21">
        <v>0</v>
      </c>
      <c r="J230" s="79"/>
    </row>
    <row r="231" spans="1:10" ht="19.5" customHeight="1" x14ac:dyDescent="0.2">
      <c r="A231" s="49"/>
      <c r="B231" s="50"/>
      <c r="C231" s="51"/>
      <c r="D231" s="51"/>
      <c r="E231" s="51"/>
      <c r="F231" s="51"/>
      <c r="G231" s="51"/>
      <c r="H231" s="51"/>
      <c r="I231" s="51"/>
    </row>
    <row r="232" spans="1:10" ht="2.25" customHeight="1" x14ac:dyDescent="0.2">
      <c r="A232" s="49"/>
      <c r="B232" s="82"/>
      <c r="C232" s="52"/>
      <c r="D232" s="53"/>
      <c r="E232" s="53"/>
      <c r="F232" s="53"/>
      <c r="G232" s="53"/>
      <c r="H232" s="53"/>
      <c r="I232" s="53"/>
    </row>
    <row r="233" spans="1:10" ht="30.75" customHeight="1" x14ac:dyDescent="0.2">
      <c r="A233" s="104" t="s">
        <v>109</v>
      </c>
      <c r="B233" s="50"/>
      <c r="C233" s="111" t="s">
        <v>104</v>
      </c>
      <c r="D233" s="111"/>
      <c r="E233" s="111"/>
      <c r="F233" s="54"/>
      <c r="G233" s="112" t="s">
        <v>172</v>
      </c>
      <c r="H233" s="112"/>
      <c r="I233" s="112"/>
    </row>
    <row r="234" spans="1:10" ht="20.100000000000001" customHeight="1" x14ac:dyDescent="0.2">
      <c r="A234" s="77" t="s">
        <v>105</v>
      </c>
      <c r="B234" s="1"/>
      <c r="C234" s="113" t="s">
        <v>106</v>
      </c>
      <c r="D234" s="113"/>
      <c r="E234" s="113"/>
      <c r="F234" s="77"/>
      <c r="G234" s="114" t="s">
        <v>107</v>
      </c>
      <c r="H234" s="114"/>
      <c r="I234" s="114"/>
    </row>
    <row r="235" spans="1:10" x14ac:dyDescent="0.2">
      <c r="A235" s="55"/>
    </row>
    <row r="236" spans="1:10" x14ac:dyDescent="0.2">
      <c r="A236" s="55"/>
    </row>
    <row r="237" spans="1:10" x14ac:dyDescent="0.2">
      <c r="A237" s="55"/>
    </row>
    <row r="238" spans="1:10" x14ac:dyDescent="0.2">
      <c r="A238" s="55"/>
    </row>
    <row r="239" spans="1:10" x14ac:dyDescent="0.2">
      <c r="A239" s="55"/>
    </row>
    <row r="240" spans="1:10" x14ac:dyDescent="0.2">
      <c r="A240" s="55"/>
    </row>
    <row r="241" spans="1:1" x14ac:dyDescent="0.2">
      <c r="A241" s="55"/>
    </row>
    <row r="242" spans="1:1" x14ac:dyDescent="0.2">
      <c r="A242" s="55"/>
    </row>
    <row r="243" spans="1:1" x14ac:dyDescent="0.2">
      <c r="A243" s="55"/>
    </row>
    <row r="244" spans="1:1" x14ac:dyDescent="0.2">
      <c r="A244" s="55"/>
    </row>
    <row r="245" spans="1:1" x14ac:dyDescent="0.2">
      <c r="A245" s="55"/>
    </row>
    <row r="246" spans="1:1" x14ac:dyDescent="0.2">
      <c r="A246" s="55"/>
    </row>
    <row r="247" spans="1:1" x14ac:dyDescent="0.2">
      <c r="A247" s="55"/>
    </row>
    <row r="248" spans="1:1" x14ac:dyDescent="0.2">
      <c r="A248" s="55"/>
    </row>
    <row r="249" spans="1:1" x14ac:dyDescent="0.2">
      <c r="A249" s="55"/>
    </row>
    <row r="250" spans="1:1" x14ac:dyDescent="0.2">
      <c r="A250" s="55"/>
    </row>
    <row r="251" spans="1:1" x14ac:dyDescent="0.2">
      <c r="A251" s="55"/>
    </row>
    <row r="252" spans="1:1" x14ac:dyDescent="0.2">
      <c r="A252" s="55"/>
    </row>
    <row r="253" spans="1:1" x14ac:dyDescent="0.2">
      <c r="A253" s="55"/>
    </row>
    <row r="254" spans="1:1" x14ac:dyDescent="0.2">
      <c r="A254" s="55"/>
    </row>
    <row r="255" spans="1:1" x14ac:dyDescent="0.2">
      <c r="A255" s="55"/>
    </row>
    <row r="256" spans="1:1" x14ac:dyDescent="0.2">
      <c r="A256" s="55"/>
    </row>
    <row r="257" spans="1:1" x14ac:dyDescent="0.2">
      <c r="A257" s="55"/>
    </row>
    <row r="258" spans="1:1" x14ac:dyDescent="0.2">
      <c r="A258" s="55"/>
    </row>
    <row r="259" spans="1:1" x14ac:dyDescent="0.2">
      <c r="A259" s="55"/>
    </row>
    <row r="260" spans="1:1" x14ac:dyDescent="0.2">
      <c r="A260" s="55"/>
    </row>
    <row r="261" spans="1:1" x14ac:dyDescent="0.2">
      <c r="A261" s="55"/>
    </row>
    <row r="262" spans="1:1" x14ac:dyDescent="0.2">
      <c r="A262" s="55"/>
    </row>
    <row r="263" spans="1:1" x14ac:dyDescent="0.2">
      <c r="A263" s="55"/>
    </row>
    <row r="264" spans="1:1" x14ac:dyDescent="0.2">
      <c r="A264" s="55"/>
    </row>
    <row r="265" spans="1:1" x14ac:dyDescent="0.2">
      <c r="A265" s="55"/>
    </row>
    <row r="266" spans="1:1" x14ac:dyDescent="0.2">
      <c r="A266" s="55"/>
    </row>
    <row r="267" spans="1:1" x14ac:dyDescent="0.2">
      <c r="A267" s="55"/>
    </row>
    <row r="268" spans="1:1" x14ac:dyDescent="0.2">
      <c r="A268" s="55"/>
    </row>
    <row r="269" spans="1:1" x14ac:dyDescent="0.2">
      <c r="A269" s="55"/>
    </row>
    <row r="270" spans="1:1" x14ac:dyDescent="0.2">
      <c r="A270" s="55"/>
    </row>
    <row r="271" spans="1:1" x14ac:dyDescent="0.2">
      <c r="A271" s="55"/>
    </row>
    <row r="272" spans="1:1" x14ac:dyDescent="0.2">
      <c r="A272" s="55"/>
    </row>
    <row r="273" spans="1:1" x14ac:dyDescent="0.2">
      <c r="A273" s="55"/>
    </row>
    <row r="274" spans="1:1" x14ac:dyDescent="0.2">
      <c r="A274" s="55"/>
    </row>
    <row r="275" spans="1:1" x14ac:dyDescent="0.2">
      <c r="A275" s="55"/>
    </row>
    <row r="276" spans="1:1" x14ac:dyDescent="0.2">
      <c r="A276" s="55"/>
    </row>
    <row r="277" spans="1:1" x14ac:dyDescent="0.2">
      <c r="A277" s="55"/>
    </row>
    <row r="278" spans="1:1" x14ac:dyDescent="0.2">
      <c r="A278" s="55"/>
    </row>
    <row r="279" spans="1:1" x14ac:dyDescent="0.2">
      <c r="A279" s="55"/>
    </row>
    <row r="280" spans="1:1" x14ac:dyDescent="0.2">
      <c r="A280" s="55"/>
    </row>
    <row r="281" spans="1:1" x14ac:dyDescent="0.2">
      <c r="A281" s="55"/>
    </row>
    <row r="282" spans="1:1" x14ac:dyDescent="0.2">
      <c r="A282" s="55"/>
    </row>
    <row r="283" spans="1:1" x14ac:dyDescent="0.2">
      <c r="A283" s="55"/>
    </row>
    <row r="284" spans="1:1" x14ac:dyDescent="0.2">
      <c r="A284" s="55"/>
    </row>
    <row r="285" spans="1:1" x14ac:dyDescent="0.2">
      <c r="A285" s="55"/>
    </row>
    <row r="286" spans="1:1" x14ac:dyDescent="0.2">
      <c r="A286" s="55"/>
    </row>
    <row r="287" spans="1:1" x14ac:dyDescent="0.2">
      <c r="A287" s="55"/>
    </row>
    <row r="288" spans="1:1" x14ac:dyDescent="0.2">
      <c r="A288" s="55"/>
    </row>
    <row r="289" spans="1:1" x14ac:dyDescent="0.2">
      <c r="A289" s="55"/>
    </row>
    <row r="290" spans="1:1" x14ac:dyDescent="0.2">
      <c r="A290" s="55"/>
    </row>
    <row r="291" spans="1:1" x14ac:dyDescent="0.2">
      <c r="A291" s="55"/>
    </row>
    <row r="292" spans="1:1" x14ac:dyDescent="0.2">
      <c r="A292" s="55"/>
    </row>
    <row r="293" spans="1:1" x14ac:dyDescent="0.2">
      <c r="A293" s="55"/>
    </row>
    <row r="294" spans="1:1" x14ac:dyDescent="0.2">
      <c r="A294" s="55"/>
    </row>
    <row r="295" spans="1:1" x14ac:dyDescent="0.2">
      <c r="A295" s="55"/>
    </row>
    <row r="296" spans="1:1" x14ac:dyDescent="0.2">
      <c r="A296" s="55"/>
    </row>
    <row r="297" spans="1:1" x14ac:dyDescent="0.2">
      <c r="A297" s="55"/>
    </row>
    <row r="298" spans="1:1" x14ac:dyDescent="0.2">
      <c r="A298" s="55"/>
    </row>
    <row r="299" spans="1:1" x14ac:dyDescent="0.2">
      <c r="A299" s="55"/>
    </row>
    <row r="300" spans="1:1" x14ac:dyDescent="0.2">
      <c r="A300" s="55"/>
    </row>
    <row r="301" spans="1:1" x14ac:dyDescent="0.2">
      <c r="A301" s="55"/>
    </row>
    <row r="302" spans="1:1" x14ac:dyDescent="0.2">
      <c r="A302" s="55"/>
    </row>
    <row r="303" spans="1:1" x14ac:dyDescent="0.2">
      <c r="A303" s="55"/>
    </row>
    <row r="304" spans="1:1" x14ac:dyDescent="0.2">
      <c r="A304" s="55"/>
    </row>
    <row r="305" spans="1:1" x14ac:dyDescent="0.2">
      <c r="A305" s="55"/>
    </row>
    <row r="306" spans="1:1" x14ac:dyDescent="0.2">
      <c r="A306" s="55"/>
    </row>
    <row r="307" spans="1:1" x14ac:dyDescent="0.2">
      <c r="A307" s="55"/>
    </row>
    <row r="308" spans="1:1" x14ac:dyDescent="0.2">
      <c r="A308" s="55"/>
    </row>
    <row r="309" spans="1:1" x14ac:dyDescent="0.2">
      <c r="A309" s="55"/>
    </row>
    <row r="310" spans="1:1" x14ac:dyDescent="0.2">
      <c r="A310" s="55"/>
    </row>
    <row r="311" spans="1:1" x14ac:dyDescent="0.2">
      <c r="A311" s="55"/>
    </row>
    <row r="312" spans="1:1" x14ac:dyDescent="0.2">
      <c r="A312" s="55"/>
    </row>
    <row r="313" spans="1:1" x14ac:dyDescent="0.2">
      <c r="A313" s="55"/>
    </row>
    <row r="314" spans="1:1" x14ac:dyDescent="0.2">
      <c r="A314" s="55"/>
    </row>
    <row r="315" spans="1:1" x14ac:dyDescent="0.2">
      <c r="A315" s="55"/>
    </row>
    <row r="316" spans="1:1" x14ac:dyDescent="0.2">
      <c r="A316" s="55"/>
    </row>
    <row r="317" spans="1:1" x14ac:dyDescent="0.2">
      <c r="A317" s="55"/>
    </row>
    <row r="318" spans="1:1" x14ac:dyDescent="0.2">
      <c r="A318" s="55"/>
    </row>
    <row r="319" spans="1:1" x14ac:dyDescent="0.2">
      <c r="A319" s="55"/>
    </row>
    <row r="320" spans="1:1" x14ac:dyDescent="0.2">
      <c r="A320" s="55"/>
    </row>
  </sheetData>
  <mergeCells count="62">
    <mergeCell ref="H1:I1"/>
    <mergeCell ref="B16:E16"/>
    <mergeCell ref="B17:F17"/>
    <mergeCell ref="B18:E18"/>
    <mergeCell ref="B8:F8"/>
    <mergeCell ref="B9:E9"/>
    <mergeCell ref="A7:I7"/>
    <mergeCell ref="A6:I6"/>
    <mergeCell ref="F15:H15"/>
    <mergeCell ref="B10:E10"/>
    <mergeCell ref="B12:E12"/>
    <mergeCell ref="B11:F11"/>
    <mergeCell ref="B13:E13"/>
    <mergeCell ref="F14:H14"/>
    <mergeCell ref="B15:E15"/>
    <mergeCell ref="B14:E14"/>
    <mergeCell ref="B19:E19"/>
    <mergeCell ref="A24:I24"/>
    <mergeCell ref="A25:J25"/>
    <mergeCell ref="A78:I78"/>
    <mergeCell ref="A86:I86"/>
    <mergeCell ref="J21:J22"/>
    <mergeCell ref="A21:A22"/>
    <mergeCell ref="B21:B22"/>
    <mergeCell ref="F21:I21"/>
    <mergeCell ref="C21:C22"/>
    <mergeCell ref="D21:D22"/>
    <mergeCell ref="E21:E22"/>
    <mergeCell ref="A116:I116"/>
    <mergeCell ref="A97:I97"/>
    <mergeCell ref="A111:B111"/>
    <mergeCell ref="B117:F117"/>
    <mergeCell ref="B118:E118"/>
    <mergeCell ref="B119:E119"/>
    <mergeCell ref="B120:F120"/>
    <mergeCell ref="B121:E121"/>
    <mergeCell ref="B125:E125"/>
    <mergeCell ref="B126:F126"/>
    <mergeCell ref="B127:E127"/>
    <mergeCell ref="B128:E128"/>
    <mergeCell ref="B122:E122"/>
    <mergeCell ref="B123:E123"/>
    <mergeCell ref="F123:H123"/>
    <mergeCell ref="B124:E124"/>
    <mergeCell ref="F124:H124"/>
    <mergeCell ref="J130:J131"/>
    <mergeCell ref="A133:I133"/>
    <mergeCell ref="A134:J134"/>
    <mergeCell ref="A180:I180"/>
    <mergeCell ref="A188:I188"/>
    <mergeCell ref="A130:A131"/>
    <mergeCell ref="B130:B131"/>
    <mergeCell ref="C130:C131"/>
    <mergeCell ref="D130:D131"/>
    <mergeCell ref="E130:E131"/>
    <mergeCell ref="F130:I130"/>
    <mergeCell ref="A198:I198"/>
    <mergeCell ref="A226:B226"/>
    <mergeCell ref="C233:E233"/>
    <mergeCell ref="G233:I233"/>
    <mergeCell ref="C234:E234"/>
    <mergeCell ref="G234:I234"/>
  </mergeCells>
  <phoneticPr fontId="0" type="noConversion"/>
  <pageMargins left="0.78740157480314965" right="0" top="0.31496062992125984" bottom="0.27559055118110237" header="0" footer="0.31496062992125984"/>
  <pageSetup paperSize="9" scale="57" fitToHeight="0" orientation="landscape" r:id="rId1"/>
  <headerFooter alignWithMargins="0"/>
  <rowBreaks count="4" manualBreakCount="4">
    <brk id="27" max="9" man="1"/>
    <brk id="52" max="9" man="1"/>
    <brk id="65" max="9" man="1"/>
    <brk id="94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I. Фін план (новий 11.11.19</vt:lpstr>
      <vt:lpstr>'I. Фін план (новий 11.11.19'!Заголовки_для_печати</vt:lpstr>
      <vt:lpstr>'I. Фін план (новий 11.11.19'!Область_печати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 L</cp:lastModifiedBy>
  <cp:lastPrinted>2023-12-04T10:28:39Z</cp:lastPrinted>
  <dcterms:created xsi:type="dcterms:W3CDTF">2019-03-11T09:36:47Z</dcterms:created>
  <dcterms:modified xsi:type="dcterms:W3CDTF">2023-12-04T12:13:46Z</dcterms:modified>
</cp:coreProperties>
</file>