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1'!$A$1:$H$86</definedName>
  </definedNames>
  <calcPr calcId="152511"/>
</workbook>
</file>

<file path=xl/calcChain.xml><?xml version="1.0" encoding="utf-8"?>
<calcChain xmlns="http://schemas.openxmlformats.org/spreadsheetml/2006/main">
  <c r="G36" i="8" l="1"/>
  <c r="G79" i="8" l="1"/>
  <c r="G76" i="8"/>
  <c r="F75" i="8"/>
  <c r="G55" i="8"/>
  <c r="G54" i="8"/>
  <c r="G52" i="8"/>
  <c r="G38" i="8"/>
  <c r="F7" i="8"/>
  <c r="G22" i="8" l="1"/>
  <c r="G64" i="8" l="1"/>
  <c r="G56" i="8"/>
  <c r="G51" i="8"/>
  <c r="G50" i="8"/>
  <c r="G49" i="8"/>
  <c r="G39" i="8"/>
  <c r="G35" i="8"/>
  <c r="G33" i="8"/>
  <c r="G32" i="8"/>
  <c r="G31" i="8"/>
  <c r="G16" i="8"/>
  <c r="G14" i="8"/>
  <c r="G13" i="8"/>
  <c r="F9" i="8"/>
  <c r="F77" i="8" l="1"/>
  <c r="F65" i="8" s="1"/>
  <c r="H72" i="8"/>
  <c r="H66" i="8"/>
  <c r="H40" i="8" l="1"/>
  <c r="G28" i="8" l="1"/>
  <c r="G47" i="8"/>
  <c r="G21" i="8"/>
  <c r="G24" i="8"/>
  <c r="G48" i="8"/>
  <c r="H61" i="8" l="1"/>
  <c r="F63" i="8" l="1"/>
  <c r="H76" i="8" l="1"/>
  <c r="H75" i="8"/>
  <c r="H16" i="8"/>
  <c r="H55" i="8"/>
  <c r="H54" i="8"/>
  <c r="H48" i="8"/>
  <c r="H47" i="8"/>
  <c r="H51" i="8"/>
  <c r="H25" i="8"/>
  <c r="H24" i="8"/>
  <c r="H21" i="8"/>
  <c r="H71" i="8" l="1"/>
  <c r="H46" i="8" l="1"/>
  <c r="G45" i="8"/>
  <c r="G44" i="8"/>
  <c r="G43" i="8"/>
  <c r="H79" i="8"/>
  <c r="G80" i="8"/>
  <c r="G15" i="8"/>
  <c r="G12" i="8"/>
  <c r="F27" i="8"/>
  <c r="G11" i="8"/>
  <c r="G10" i="8"/>
  <c r="H78" i="8"/>
  <c r="H80" i="8" l="1"/>
  <c r="G65" i="8"/>
  <c r="H31" i="8"/>
  <c r="G26" i="8" l="1"/>
  <c r="G17" i="8"/>
  <c r="G34" i="8"/>
  <c r="H63" i="8"/>
  <c r="H53" i="8" l="1"/>
  <c r="H29" i="8" l="1"/>
  <c r="H14" i="8" l="1"/>
  <c r="H34" i="8"/>
  <c r="H41" i="8"/>
  <c r="H45" i="8" l="1"/>
  <c r="H74" i="8" l="1"/>
  <c r="H77" i="8"/>
  <c r="H50" i="8"/>
  <c r="H37" i="8"/>
  <c r="H23" i="8"/>
  <c r="H60" i="8"/>
  <c r="G19" i="8"/>
  <c r="H18" i="8" l="1"/>
  <c r="H17" i="8"/>
  <c r="H39" i="8" l="1"/>
  <c r="H32" i="8"/>
  <c r="H30" i="8"/>
  <c r="H28" i="8"/>
  <c r="H20" i="8"/>
  <c r="H19" i="8"/>
  <c r="H43" i="8" l="1"/>
  <c r="H36" i="8"/>
  <c r="F8" i="8" l="1"/>
  <c r="H8" i="8" s="1"/>
  <c r="H84" i="8" l="1"/>
  <c r="H83" i="8"/>
  <c r="G82" i="8"/>
  <c r="F82" i="8"/>
  <c r="H69" i="8"/>
  <c r="H70" i="8"/>
  <c r="H73" i="8"/>
  <c r="H81" i="8"/>
  <c r="H9" i="8"/>
  <c r="H10" i="8"/>
  <c r="H11" i="8"/>
  <c r="H12" i="8"/>
  <c r="H13" i="8"/>
  <c r="H15" i="8"/>
  <c r="H22" i="8"/>
  <c r="H26" i="8"/>
  <c r="H27" i="8"/>
  <c r="H35" i="8"/>
  <c r="H44" i="8"/>
  <c r="H49" i="8"/>
  <c r="H52" i="8"/>
  <c r="H56" i="8"/>
  <c r="H64" i="8"/>
  <c r="H38" i="8" l="1"/>
  <c r="F6" i="8" l="1"/>
  <c r="F85" i="8" s="1"/>
  <c r="G6" i="8"/>
  <c r="G85" i="8" s="1"/>
  <c r="H33" i="8"/>
  <c r="H68" i="8"/>
  <c r="H65" i="8" s="1"/>
  <c r="H7" i="8" l="1"/>
  <c r="H6" i="8" s="1"/>
  <c r="H82" i="8"/>
  <c r="H85" i="8" l="1"/>
</calcChain>
</file>

<file path=xl/sharedStrings.xml><?xml version="1.0" encoding="utf-8"?>
<sst xmlns="http://schemas.openxmlformats.org/spreadsheetml/2006/main" count="245" uniqueCount="119">
  <si>
    <t>№п/п</t>
  </si>
  <si>
    <t>Всього</t>
  </si>
  <si>
    <t>Загальний фонд</t>
  </si>
  <si>
    <t xml:space="preserve">Разом </t>
  </si>
  <si>
    <t>м.Косів</t>
  </si>
  <si>
    <t>с.Шешори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</si>
  <si>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</si>
  <si>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</si>
  <si>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</si>
  <si>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0117442</t>
  </si>
  <si>
    <t>0117330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</si>
  <si>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</si>
  <si>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</si>
  <si>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</si>
  <si>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</si>
  <si>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с.Город</t>
  </si>
  <si>
    <t>Перелік заходів на 2023 рік програми соціально-економічного та культурного розвитку Косівської міської ради на 2021-2026 роки</t>
  </si>
  <si>
    <t xml:space="preserve">Капітальний ремонт внутрішньої електричної мережі нежитлової будівлі за адресою вул.Горбового 5/2, м.Косів, Косівського району, Івано-Франківської області </t>
  </si>
  <si>
    <t>с.Бабин</t>
  </si>
  <si>
    <t>с.Старий Косів</t>
  </si>
  <si>
    <t>с.Пістинь</t>
  </si>
  <si>
    <t>Капітальний ремонт  дорожнього водовідводу та споруд на ньому на участку Село-2 в селі Річка Косівської міської ради</t>
  </si>
  <si>
    <t xml:space="preserve"> с.Річка </t>
  </si>
  <si>
    <t>с.Соколівка</t>
  </si>
  <si>
    <t>0611010</t>
  </si>
  <si>
    <t>с.Черганівка</t>
  </si>
  <si>
    <t>Капітальний ремонт автобусної зупинки по вул.Косівська в с.Черганівка Косівської міської ради</t>
  </si>
  <si>
    <t>Капітальний ремонт споруд дорожнього водовідводу в с.Соколівка прис. Горби Косівської міської ради</t>
  </si>
  <si>
    <t>Капітальний ремонт дорожнього покриття по вул.Пасайлюка в с.Старий Косів Косівської міської ради</t>
  </si>
  <si>
    <t>Капітальний  ремонт споруд дорожнього водовідводу  в с.Бабин уч.Гарасими, Косівської міської ради</t>
  </si>
  <si>
    <t>Капітальний ремонт тротуару на перехресті  вул.Небесної Сотні-Незалежності в м.Косів Івано-Франківської області</t>
  </si>
  <si>
    <t>Капітальний ремонт дорожнього покриття по вул.Горбового в м.Косів Івано-Франківської області</t>
  </si>
  <si>
    <t>Капітальний ремонт майданчика для паркування біля Косівської школи мистецтв по вул.Тиха в м.Косів Івано-Франківської області</t>
  </si>
  <si>
    <t>Капітальний ремонт тротуару по вул.Грушевського в м.Косів Івано-Франківської області</t>
  </si>
  <si>
    <t>Капітальний ремонт споруд дорожнього водовідводу по вул.Камениста в м.Косів Івано-Франківської області</t>
  </si>
  <si>
    <t xml:space="preserve"> с.Шепіт</t>
  </si>
  <si>
    <t>0116030</t>
  </si>
  <si>
    <t xml:space="preserve"> с.Яворів </t>
  </si>
  <si>
    <t>Капітальний ремонт (благоустрій ) території адміністративної будівлі у с.Шепіт, участок Підкородистий , Косівської міської ради, Косівського району Івано Франківської області</t>
  </si>
  <si>
    <t>Капітальний ремонт автобусної зупинки в с.Яворів Косівської міської ради</t>
  </si>
  <si>
    <t>0611021</t>
  </si>
  <si>
    <t>Капітальний ремонт автобусної зупинки по вул.Незалежності в с.Город Косівської міської ради</t>
  </si>
  <si>
    <t>1011080</t>
  </si>
  <si>
    <t>Відділ освіти Косівської міської ради</t>
  </si>
  <si>
    <t>Відділ культури і  туризму Косівської міської ради</t>
  </si>
  <si>
    <t xml:space="preserve">Виготовлення технічної документації на газопостачання  для Вербовецької гімназії </t>
  </si>
  <si>
    <t>Технічне обслуговування та утримання в належному стані зовнішніх та внутрішніх мереж теплопостачання в Соколівському ЗДО "Мрія"</t>
  </si>
  <si>
    <t>Косівська громада</t>
  </si>
  <si>
    <t xml:space="preserve">Придбання матеріалів для  проведення ремонтних робіт приміщення ЗДО "Лісова колиска"господарським методом </t>
  </si>
  <si>
    <t>Поточний ремонт приміщення ЗДО "Лісова колиска"</t>
  </si>
  <si>
    <t>Придбання матеріалів для ремонту електромереж в Косівській школі мистецтв</t>
  </si>
  <si>
    <t>Оплата послуг за технічне обслуговування і утримання в належному стані внутрішніх мереж електропостачання в Косівській школі мистецтв</t>
  </si>
  <si>
    <t>с. Вербовець</t>
  </si>
  <si>
    <t>Зимове утримання доріг в Косівській громаді</t>
  </si>
  <si>
    <t>Капітальний ремонт дорожнього покриття по вул.І.Франка в с.Пістинь Косівської міської ради</t>
  </si>
  <si>
    <t>Капітальний ремонт тротуару та майданчика для паркування в с.Соколівка прис.Центр Косівської міської ради</t>
  </si>
  <si>
    <t>Капітальний ремонт дорожнього покриття по вул.Грушевського в м.Косів Івано-Франківької області</t>
  </si>
  <si>
    <t xml:space="preserve">Зимове утримання комунальних доріг Косівської міської територіальної громади </t>
  </si>
  <si>
    <t>Нове будівництво багатофункціонального спортивного майданчика на території Косівського ліцею № 2 ім.М.Павлика по вул.Грушевського в м.Косів, Івано-Франківської області (в т.ч. виготовлення ПКД)</t>
  </si>
  <si>
    <t>Консервація будови (будівництво культурно-мистецького центру "Дзбан" по вул. Миру в с. Старий Косів, Косівського району, Івано-Франківської області</t>
  </si>
  <si>
    <t>с. Старий Косів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</si>
  <si>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</t>
  </si>
  <si>
    <t>Капітальний ремонт автобусної зупинки в с.Город Косівської міської ради</t>
  </si>
  <si>
    <t>Капітальний ремонт штучної споруди (моста) в с.Снідавка уч. Межиріки Косівської міської ради</t>
  </si>
  <si>
    <t>с.Снідавка</t>
  </si>
  <si>
    <t>0110150</t>
  </si>
  <si>
    <t>Придбання  матеріалів для проведення ремонтних робіт господарським способом в адмінприміщенні Бабинського старостинського округу</t>
  </si>
  <si>
    <t>Придбання  матеріалів для проведення ремонтних робіт господарським способом в адмінприміщенні Річківського старостинського округу</t>
  </si>
  <si>
    <t>Капітальний ремонт дорожнього покриття на провулку Косівська в с.Черганівка Косівської міської ради</t>
  </si>
  <si>
    <t>Придбання будівельних матеріалів для проведення ремонтних робіт господарським способом  в Шешорській гімназії</t>
  </si>
  <si>
    <t>Придбання матеріалів для проведення ремонтних робіт господарським способом  в Бабинській гімназії</t>
  </si>
  <si>
    <t>Утримання та розвиток інших об`єктів транспортної інфраструктури</t>
  </si>
  <si>
    <t>Виготовлення передпроектних рішень на «Благоустрій центральної частини села Шешори Косівської територіальної громади з улаштуванням скверу»</t>
  </si>
  <si>
    <t>Капітальний ремонт автобусної зупинки  та тротуару в с.Шепіт Косівської міської ради</t>
  </si>
  <si>
    <t>Нове будівництво роздільної каналізаційної мережі та споруд на ній по вулиці Українська в с.Пістинь Косівського району Івано-Франківької області (коригування)</t>
  </si>
  <si>
    <t>Капітальний ремонт тротуару по вул.Шевченка в с.Микитинці Косівської міської ради</t>
  </si>
  <si>
    <t>с.Микитинці</t>
  </si>
  <si>
    <t>Капітальний ремонт тротуару по вул.Горбового  в м.Косів Івано-Франківської області</t>
  </si>
  <si>
    <t>Капітальний ремонт дорожнього покриття по вул.Л.Українки в с. Старий Косів Косівської міської ради</t>
  </si>
  <si>
    <t>Придбання  матеріалів для проведення ремонтних робіт господарським способом в адмінприміщенні Снідавського старостинського округу</t>
  </si>
  <si>
    <t>Оплата послуг із стерилізації безпритульних тварин</t>
  </si>
  <si>
    <t>Капітальний ремонт споруд дорожнього водовідводу по вул. Франка в с.Вербовець Косівської міської ради</t>
  </si>
  <si>
    <t xml:space="preserve">с.Вербовець </t>
  </si>
  <si>
    <t>Поточний ремонт  вулиці Павлика в місті  Косів, Косівського району, Івано-Франківської області</t>
  </si>
  <si>
    <t>Поточний ремонт дорожнього покриття вулиці Шевченка в с елі Старий Косів, Косівського району, Івано-Франківської області</t>
  </si>
  <si>
    <t>Придбання матеріалів для проведення ремонтних робіт господарським способом  в Шепітській гімназії</t>
  </si>
  <si>
    <t>Капітальний ремонт ресурсної кімнати в Косівському ЗДО (ясла-садок) «Сонечко» Косівської міської ради</t>
  </si>
  <si>
    <t>Капітальний ремонт тротуару присілок Горби в с.Соколівка Косівської міської ради</t>
  </si>
  <si>
    <t>Придбання матеріалів для проведення ремонтних робіт господарським способом пішохідних мостів на присілку Площа і Погар в с.Соколівка Косівської міської ради</t>
  </si>
  <si>
    <t>Капітальний ремонт внутрішніх туалетів в Соколівській гімназії Косівської міської ради</t>
  </si>
  <si>
    <t xml:space="preserve">Капітальний ремонт дорожнього покриття вулиці Лесі Українки  (від лікарні) у селі Старий Косів Косівської  територіальної громади Косівського району Івано-Франківської області </t>
  </si>
  <si>
    <t xml:space="preserve">Капітальний ремонт дорожнього покриття по вул. Кобилянської в м.Косів Івано-Франківської  області </t>
  </si>
  <si>
    <t>Капітальний ремонт дорожнього покриття вулиці  Шевченка (від перехрестя вулиць Шевченка та  Б.Хмельницького) у селі Черганівка Косівської  територіальної громади Косівського району Івано-Франківської області</t>
  </si>
  <si>
    <t>Капітальний ремонт дорожнього покриття вулиці  Молодіжна (від перехрестя вулиць   Лесі Українки та Молодіжна)  у селі Смодна  Косівської  територіальної громади Косівського району Івано-Франківської області</t>
  </si>
  <si>
    <t>с.Смодна</t>
  </si>
  <si>
    <t>Капітальний ремонт дорожнього покриття вулиці   Січових Стрільців (від перехрестя вулиць Січових Стрільців та Перемоги) у селі Смодна Косівської  територіальної громади Косівського району Івано-Франківської області</t>
  </si>
  <si>
    <t xml:space="preserve">Поточний ремонт дорожнього покриття вулиці Шевченка в с елі Старий Косів, Косівського району, Івано-Франківської області </t>
  </si>
  <si>
    <t>Капітальний ремонт споруд дорожнього водовідводу по вул.Горбового в м.Косів Косівської міської ради</t>
  </si>
  <si>
    <t>Капітальний ремонт споруди дорожнього водовідводу  по вул.Сковороди-Чорновола в с.Шешори Косівської міської ради</t>
  </si>
  <si>
    <t>Капітальний ремонт піднятого пішохідного переходу та тротуару по вул. Шевченка в с.Шешори (біля Шешорської гімназії ім.В.Чорновола) Косівської міської ради</t>
  </si>
  <si>
    <t xml:space="preserve">Придбання матеріалів для облаштування огорожі в Шешорському закладі дошкільної освіти (дитячому садку) "Казка" Косівської міської ради  </t>
  </si>
  <si>
    <t xml:space="preserve">Капітальний ремонт внутрішніх туалетів та каналізаційних мереж  в Шешорському закладі дошкільної освіти (дитячому садку) "Казка" Косівської міської ради </t>
  </si>
  <si>
    <t>Утримання мережі вуличного освітлення в с.Черганівка вул.І.Франка, вул.Л.Українки, вул.Грушевського, вул.Довбуша, вул.Шевченка, вул.Церковна Косівської міської ради</t>
  </si>
  <si>
    <t>Утримання мережі вуличного освітлення в с.Пістинь вул.Українська, вул.Черемшини, вул.Гвардійська,  вул.Шевченка, вул.Казарінова  Косівської міської ради</t>
  </si>
  <si>
    <t>Капітальний ремонт зовнішніх мереж водопостачання та водовідведення у Вербовецькій гімназії  в тому числі виготовлення проектно-кошторисної документації</t>
  </si>
  <si>
    <t xml:space="preserve">Утримання мережі вуличного освітлення </t>
  </si>
  <si>
    <t>Капітальний ремонт споруд дорожнього водовідводу  в с.Снідавка уч. Каменець Косівської міської ради</t>
  </si>
  <si>
    <t>Влаштування розв'язки кільцевого типу на перехресті вул.Степана Бандери- вул.Черемшини(Р24)- вул.Шевченка (Р24) -вул.Миру (Р20) у м.Косів (послуги з встановлення дорожніх знаків та наливних баків)</t>
  </si>
  <si>
    <t>Схема організації дорожнього руху</t>
  </si>
  <si>
    <t>Придбання дорожніх знаків</t>
  </si>
  <si>
    <t>Капітальний ремонт споруд дорожнього водовідводу  в с.Снідавка уч. Межиріки Косівської міської ради</t>
  </si>
  <si>
    <t>Придбання матеріалів для проведення ремонтних робіт господарським способому приміщенні шкільної їдальні  в Соколівській гімназії Косівської міської ради</t>
  </si>
  <si>
    <t>0615031</t>
  </si>
  <si>
    <t>Придбання  предметів, матеріалів, обладнання та інвентарю (для організації проведення спортивних змагань)</t>
  </si>
  <si>
    <t xml:space="preserve">Капітальний ремонт зовнішніх мереж водопостачання та водовідведення у Вербовецькій гімназії </t>
  </si>
  <si>
    <t>Капітальний ремонт внутрішніх туалетів в Косівському ліцеї № 1 імені Я.Мудрого Косівської міської ради</t>
  </si>
  <si>
    <t>до рішення  міської ради  від 21.12.2023р.  № -35/2023</t>
  </si>
  <si>
    <t xml:space="preserve">Секретар ради                                                                                                           Світлана МЕДВЕДЧУК  </t>
  </si>
  <si>
    <t>Додаток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</si>
</sst>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/>
    <xf numFmtId="4" fontId="10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G2" sqref="G2:H2"/>
    </sheetView>
  </sheetViews>
  <sheetFormatPr defaultRowHeight="12.75" x14ac:dyDescent="0.2"/>
  <cols>
    <col min="1" max="1" width="5.28515625" style="35" customWidth="1"/>
    <col min="2" max="2" width="11.85546875" customWidth="1"/>
    <col min="3" max="3" width="8.140625" customWidth="1"/>
    <col min="4" max="4" width="79" customWidth="1"/>
    <col min="5" max="5" width="17" customWidth="1"/>
    <col min="6" max="6" width="19.140625" style="22" customWidth="1"/>
    <col min="7" max="7" width="17.7109375" style="22" customWidth="1"/>
    <col min="8" max="8" width="19.28515625" customWidth="1"/>
  </cols>
  <sheetData>
    <row r="1" spans="1:8" ht="15.75" customHeight="1" x14ac:dyDescent="0.25">
      <c r="A1" s="34"/>
      <c r="B1" s="8"/>
      <c r="C1" s="8"/>
      <c r="D1" s="8"/>
      <c r="E1" s="8"/>
      <c r="F1" s="19"/>
      <c r="G1" s="19"/>
      <c r="H1" s="7" t="s">
        <v>118</v>
      </c>
    </row>
    <row r="2" spans="1:8" s="1" customFormat="1" ht="48" customHeight="1" x14ac:dyDescent="0.3">
      <c r="A2" s="35"/>
      <c r="D2" s="3"/>
      <c r="E2" s="2"/>
      <c r="F2" s="20"/>
      <c r="G2" s="47" t="s">
        <v>116</v>
      </c>
      <c r="H2" s="47"/>
    </row>
    <row r="3" spans="1:8" ht="52.5" customHeight="1" x14ac:dyDescent="0.2">
      <c r="A3" s="48" t="s">
        <v>16</v>
      </c>
      <c r="B3" s="48"/>
      <c r="C3" s="48"/>
      <c r="D3" s="48"/>
      <c r="E3" s="48"/>
      <c r="F3" s="48"/>
      <c r="G3" s="48"/>
      <c r="H3" s="48"/>
    </row>
    <row r="4" spans="1:8" ht="30.75" customHeight="1" x14ac:dyDescent="0.3">
      <c r="A4" s="36"/>
      <c r="B4" s="4"/>
      <c r="C4" s="4"/>
      <c r="D4" s="4"/>
      <c r="E4" s="4"/>
      <c r="F4" s="5"/>
      <c r="G4" s="5"/>
      <c r="H4" s="12" t="s">
        <v>14</v>
      </c>
    </row>
    <row r="5" spans="1:8" ht="129.75" customHeight="1" x14ac:dyDescent="0.2">
      <c r="A5" s="37" t="s">
        <v>0</v>
      </c>
      <c r="B5" s="9" t="s">
        <v>6</v>
      </c>
      <c r="C5" s="9" t="s">
        <v>7</v>
      </c>
      <c r="D5" s="10" t="s">
        <v>11</v>
      </c>
      <c r="E5" s="10" t="s">
        <v>8</v>
      </c>
      <c r="F5" s="10" t="s">
        <v>2</v>
      </c>
      <c r="G5" s="10" t="s">
        <v>13</v>
      </c>
      <c r="H5" s="11" t="s">
        <v>3</v>
      </c>
    </row>
    <row r="6" spans="1:8" ht="35.25" customHeight="1" x14ac:dyDescent="0.2">
      <c r="A6" s="50" t="s">
        <v>12</v>
      </c>
      <c r="B6" s="50"/>
      <c r="C6" s="50"/>
      <c r="D6" s="50"/>
      <c r="E6" s="50"/>
      <c r="F6" s="21">
        <f>SUM(F7:F64)</f>
        <v>4598756</v>
      </c>
      <c r="G6" s="21">
        <f>SUM(G7:G64)</f>
        <v>24897691</v>
      </c>
      <c r="H6" s="6">
        <f>SUM(H7:H64)</f>
        <v>29205933</v>
      </c>
    </row>
    <row r="7" spans="1:8" s="17" customFormat="1" ht="41.25" customHeight="1" x14ac:dyDescent="0.2">
      <c r="A7" s="14">
        <v>1</v>
      </c>
      <c r="B7" s="13" t="s">
        <v>9</v>
      </c>
      <c r="C7" s="14">
        <v>2240</v>
      </c>
      <c r="D7" s="15" t="s">
        <v>71</v>
      </c>
      <c r="E7" s="16" t="s">
        <v>47</v>
      </c>
      <c r="F7" s="23">
        <f>3692717-3290-49733-300000-5640-400000-1283550+1200000-419316-100000+118236+237103+72522+135000</f>
        <v>2894049</v>
      </c>
      <c r="G7" s="23"/>
      <c r="H7" s="18">
        <f t="shared" ref="H7:H64" si="0">F7+G7</f>
        <v>2894049</v>
      </c>
    </row>
    <row r="8" spans="1:8" s="17" customFormat="1" ht="39.75" customHeight="1" x14ac:dyDescent="0.2">
      <c r="A8" s="14">
        <v>2</v>
      </c>
      <c r="B8" s="13" t="s">
        <v>9</v>
      </c>
      <c r="C8" s="14">
        <v>2240</v>
      </c>
      <c r="D8" s="15" t="s">
        <v>53</v>
      </c>
      <c r="E8" s="16" t="s">
        <v>47</v>
      </c>
      <c r="F8" s="23">
        <f>87500</f>
        <v>87500</v>
      </c>
      <c r="G8" s="23"/>
      <c r="H8" s="18">
        <f t="shared" si="0"/>
        <v>87500</v>
      </c>
    </row>
    <row r="9" spans="1:8" s="17" customFormat="1" ht="60.75" customHeight="1" x14ac:dyDescent="0.2">
      <c r="A9" s="14">
        <v>3</v>
      </c>
      <c r="B9" s="13" t="s">
        <v>9</v>
      </c>
      <c r="C9" s="14">
        <v>2240</v>
      </c>
      <c r="D9" s="15" t="s">
        <v>83</v>
      </c>
      <c r="E9" s="16" t="s">
        <v>4</v>
      </c>
      <c r="F9" s="23">
        <f>400000+272155+57000-240000</f>
        <v>489155</v>
      </c>
      <c r="G9" s="23"/>
      <c r="H9" s="18">
        <f t="shared" si="0"/>
        <v>489155</v>
      </c>
    </row>
    <row r="10" spans="1:8" s="17" customFormat="1" ht="64.5" customHeight="1" x14ac:dyDescent="0.2">
      <c r="A10" s="14">
        <v>4</v>
      </c>
      <c r="B10" s="13" t="s">
        <v>9</v>
      </c>
      <c r="C10" s="14">
        <v>3132</v>
      </c>
      <c r="D10" s="15" t="s">
        <v>34</v>
      </c>
      <c r="E10" s="16" t="s">
        <v>4</v>
      </c>
      <c r="F10" s="23"/>
      <c r="G10" s="23">
        <f>138740+104000-12356</f>
        <v>230384</v>
      </c>
      <c r="H10" s="18">
        <f t="shared" si="0"/>
        <v>230384</v>
      </c>
    </row>
    <row r="11" spans="1:8" s="17" customFormat="1" ht="62.25" customHeight="1" x14ac:dyDescent="0.2">
      <c r="A11" s="14">
        <v>5</v>
      </c>
      <c r="B11" s="13" t="s">
        <v>9</v>
      </c>
      <c r="C11" s="14">
        <v>3132</v>
      </c>
      <c r="D11" s="15" t="s">
        <v>32</v>
      </c>
      <c r="E11" s="16" t="s">
        <v>4</v>
      </c>
      <c r="F11" s="23"/>
      <c r="G11" s="23">
        <f>950000+250000+60000</f>
        <v>1260000</v>
      </c>
      <c r="H11" s="18">
        <f t="shared" si="0"/>
        <v>1260000</v>
      </c>
    </row>
    <row r="12" spans="1:8" s="17" customFormat="1" ht="60" customHeight="1" x14ac:dyDescent="0.2">
      <c r="A12" s="14">
        <v>6</v>
      </c>
      <c r="B12" s="13" t="s">
        <v>9</v>
      </c>
      <c r="C12" s="14">
        <v>3132</v>
      </c>
      <c r="D12" s="15" t="s">
        <v>33</v>
      </c>
      <c r="E12" s="16" t="s">
        <v>4</v>
      </c>
      <c r="F12" s="23"/>
      <c r="G12" s="23">
        <f>550000+346608.6+25894.4+30167-53742</f>
        <v>898928</v>
      </c>
      <c r="H12" s="18">
        <f t="shared" si="0"/>
        <v>898928</v>
      </c>
    </row>
    <row r="13" spans="1:8" s="17" customFormat="1" ht="45.75" customHeight="1" x14ac:dyDescent="0.2">
      <c r="A13" s="14">
        <v>7</v>
      </c>
      <c r="B13" s="13" t="s">
        <v>9</v>
      </c>
      <c r="C13" s="14">
        <v>3132</v>
      </c>
      <c r="D13" s="15" t="s">
        <v>30</v>
      </c>
      <c r="E13" s="16" t="s">
        <v>4</v>
      </c>
      <c r="F13" s="23"/>
      <c r="G13" s="23">
        <f>275000+375000+64044-71235-8715</f>
        <v>634094</v>
      </c>
      <c r="H13" s="18">
        <f t="shared" si="0"/>
        <v>634094</v>
      </c>
    </row>
    <row r="14" spans="1:8" s="17" customFormat="1" ht="53.25" customHeight="1" x14ac:dyDescent="0.2">
      <c r="A14" s="14">
        <v>8</v>
      </c>
      <c r="B14" s="13" t="s">
        <v>9</v>
      </c>
      <c r="C14" s="14">
        <v>3132</v>
      </c>
      <c r="D14" s="15" t="s">
        <v>77</v>
      </c>
      <c r="E14" s="16" t="s">
        <v>4</v>
      </c>
      <c r="F14" s="23"/>
      <c r="G14" s="23">
        <f>341613-51600-20590</f>
        <v>269423</v>
      </c>
      <c r="H14" s="18">
        <f t="shared" si="0"/>
        <v>269423</v>
      </c>
    </row>
    <row r="15" spans="1:8" s="17" customFormat="1" ht="52.5" customHeight="1" x14ac:dyDescent="0.2">
      <c r="A15" s="14">
        <v>9</v>
      </c>
      <c r="B15" s="13" t="s">
        <v>9</v>
      </c>
      <c r="C15" s="14">
        <v>3132</v>
      </c>
      <c r="D15" s="15" t="s">
        <v>31</v>
      </c>
      <c r="E15" s="16" t="s">
        <v>4</v>
      </c>
      <c r="F15" s="23"/>
      <c r="G15" s="23">
        <f>1000000+400000-3222</f>
        <v>1396778</v>
      </c>
      <c r="H15" s="18">
        <f t="shared" si="0"/>
        <v>1396778</v>
      </c>
    </row>
    <row r="16" spans="1:8" s="17" customFormat="1" ht="62.25" customHeight="1" x14ac:dyDescent="0.2">
      <c r="A16" s="14">
        <v>10</v>
      </c>
      <c r="B16" s="13" t="s">
        <v>9</v>
      </c>
      <c r="C16" s="14">
        <v>3132</v>
      </c>
      <c r="D16" s="15" t="s">
        <v>97</v>
      </c>
      <c r="E16" s="16" t="s">
        <v>4</v>
      </c>
      <c r="F16" s="23"/>
      <c r="G16" s="23">
        <f>210000-23780</f>
        <v>186220</v>
      </c>
      <c r="H16" s="18">
        <f t="shared" ref="H16" si="1">F16+G16</f>
        <v>186220</v>
      </c>
    </row>
    <row r="17" spans="1:8" s="17" customFormat="1" ht="56.25" customHeight="1" x14ac:dyDescent="0.3">
      <c r="A17" s="14">
        <v>11</v>
      </c>
      <c r="B17" s="13" t="s">
        <v>9</v>
      </c>
      <c r="C17" s="14">
        <v>3132</v>
      </c>
      <c r="D17" s="24" t="s">
        <v>56</v>
      </c>
      <c r="E17" s="16" t="s">
        <v>4</v>
      </c>
      <c r="F17" s="23"/>
      <c r="G17" s="23">
        <f>3250000-50000+200000+13463</f>
        <v>3413463</v>
      </c>
      <c r="H17" s="18">
        <f t="shared" ref="H17:H18" si="2">F17+G17</f>
        <v>3413463</v>
      </c>
    </row>
    <row r="18" spans="1:8" s="17" customFormat="1" ht="51.75" customHeight="1" x14ac:dyDescent="0.2">
      <c r="A18" s="14">
        <v>12</v>
      </c>
      <c r="B18" s="25" t="s">
        <v>9</v>
      </c>
      <c r="C18" s="16">
        <v>2240</v>
      </c>
      <c r="D18" s="16" t="s">
        <v>57</v>
      </c>
      <c r="E18" s="16" t="s">
        <v>4</v>
      </c>
      <c r="F18" s="23">
        <v>100000</v>
      </c>
      <c r="G18" s="23"/>
      <c r="H18" s="18">
        <f t="shared" si="2"/>
        <v>100000</v>
      </c>
    </row>
    <row r="19" spans="1:8" s="17" customFormat="1" ht="69" customHeight="1" x14ac:dyDescent="0.2">
      <c r="A19" s="14">
        <v>13</v>
      </c>
      <c r="B19" s="13" t="s">
        <v>10</v>
      </c>
      <c r="C19" s="14">
        <v>3132</v>
      </c>
      <c r="D19" s="15" t="s">
        <v>17</v>
      </c>
      <c r="E19" s="16" t="s">
        <v>4</v>
      </c>
      <c r="F19" s="23"/>
      <c r="G19" s="23">
        <f>229776+3627+5600</f>
        <v>239003</v>
      </c>
      <c r="H19" s="18">
        <f t="shared" si="0"/>
        <v>239003</v>
      </c>
    </row>
    <row r="20" spans="1:8" s="17" customFormat="1" ht="87" customHeight="1" x14ac:dyDescent="0.2">
      <c r="A20" s="14">
        <v>14</v>
      </c>
      <c r="B20" s="25" t="s">
        <v>10</v>
      </c>
      <c r="C20" s="16">
        <v>3122</v>
      </c>
      <c r="D20" s="26" t="s">
        <v>58</v>
      </c>
      <c r="E20" s="16" t="s">
        <v>4</v>
      </c>
      <c r="F20" s="23"/>
      <c r="G20" s="23">
        <v>710637</v>
      </c>
      <c r="H20" s="18">
        <f t="shared" si="0"/>
        <v>710637</v>
      </c>
    </row>
    <row r="21" spans="1:8" s="17" customFormat="1" ht="48.75" customHeight="1" x14ac:dyDescent="0.3">
      <c r="A21" s="14">
        <v>15</v>
      </c>
      <c r="B21" s="13" t="s">
        <v>9</v>
      </c>
      <c r="C21" s="42">
        <v>3132</v>
      </c>
      <c r="D21" s="24" t="s">
        <v>91</v>
      </c>
      <c r="E21" s="43" t="s">
        <v>4</v>
      </c>
      <c r="F21" s="23"/>
      <c r="G21" s="23">
        <f>1300000+18122</f>
        <v>1318122</v>
      </c>
      <c r="H21" s="18">
        <f t="shared" si="0"/>
        <v>1318122</v>
      </c>
    </row>
    <row r="22" spans="1:8" s="17" customFormat="1" ht="47.25" customHeight="1" x14ac:dyDescent="0.2">
      <c r="A22" s="14">
        <v>16</v>
      </c>
      <c r="B22" s="13" t="s">
        <v>9</v>
      </c>
      <c r="C22" s="14">
        <v>3132</v>
      </c>
      <c r="D22" s="15" t="s">
        <v>29</v>
      </c>
      <c r="E22" s="16" t="s">
        <v>18</v>
      </c>
      <c r="F22" s="23"/>
      <c r="G22" s="23">
        <f>250000-28729</f>
        <v>221271</v>
      </c>
      <c r="H22" s="18">
        <f t="shared" si="0"/>
        <v>221271</v>
      </c>
    </row>
    <row r="23" spans="1:8" s="17" customFormat="1" ht="69.75" customHeight="1" x14ac:dyDescent="0.2">
      <c r="A23" s="14">
        <v>17</v>
      </c>
      <c r="B23" s="13" t="s">
        <v>65</v>
      </c>
      <c r="C23" s="14">
        <v>2210</v>
      </c>
      <c r="D23" s="15" t="s">
        <v>66</v>
      </c>
      <c r="E23" s="16" t="s">
        <v>18</v>
      </c>
      <c r="F23" s="23">
        <v>10000</v>
      </c>
      <c r="G23" s="23"/>
      <c r="H23" s="18">
        <f t="shared" si="0"/>
        <v>10000</v>
      </c>
    </row>
    <row r="24" spans="1:8" s="17" customFormat="1" ht="60.75" customHeight="1" x14ac:dyDescent="0.3">
      <c r="A24" s="14">
        <v>18</v>
      </c>
      <c r="B24" s="13" t="s">
        <v>9</v>
      </c>
      <c r="C24" s="42">
        <v>3132</v>
      </c>
      <c r="D24" s="24" t="s">
        <v>90</v>
      </c>
      <c r="E24" s="27" t="s">
        <v>60</v>
      </c>
      <c r="F24" s="23"/>
      <c r="G24" s="23">
        <f>1438928+59104</f>
        <v>1498032</v>
      </c>
      <c r="H24" s="18">
        <f t="shared" ref="H24:H25" si="3">F24+G24</f>
        <v>1498032</v>
      </c>
    </row>
    <row r="25" spans="1:8" s="17" customFormat="1" ht="64.5" customHeight="1" x14ac:dyDescent="0.2">
      <c r="A25" s="14">
        <v>19</v>
      </c>
      <c r="B25" s="13" t="s">
        <v>9</v>
      </c>
      <c r="C25" s="14">
        <v>2240</v>
      </c>
      <c r="D25" s="15" t="s">
        <v>96</v>
      </c>
      <c r="E25" s="27" t="s">
        <v>60</v>
      </c>
      <c r="F25" s="23">
        <v>55000</v>
      </c>
      <c r="G25" s="23"/>
      <c r="H25" s="18">
        <f t="shared" si="3"/>
        <v>55000</v>
      </c>
    </row>
    <row r="26" spans="1:8" s="17" customFormat="1" ht="51" customHeight="1" x14ac:dyDescent="0.2">
      <c r="A26" s="14">
        <v>20</v>
      </c>
      <c r="B26" s="13" t="s">
        <v>9</v>
      </c>
      <c r="C26" s="14">
        <v>3132</v>
      </c>
      <c r="D26" s="15" t="s">
        <v>28</v>
      </c>
      <c r="E26" s="16" t="s">
        <v>19</v>
      </c>
      <c r="F26" s="23"/>
      <c r="G26" s="23">
        <f>700000+550000+5853</f>
        <v>1255853</v>
      </c>
      <c r="H26" s="18">
        <f t="shared" si="0"/>
        <v>1255853</v>
      </c>
    </row>
    <row r="27" spans="1:8" s="17" customFormat="1" ht="44.25" customHeight="1" x14ac:dyDescent="0.2">
      <c r="A27" s="14">
        <v>21</v>
      </c>
      <c r="B27" s="13" t="s">
        <v>9</v>
      </c>
      <c r="C27" s="14">
        <v>2240</v>
      </c>
      <c r="D27" s="15" t="s">
        <v>84</v>
      </c>
      <c r="E27" s="16" t="s">
        <v>19</v>
      </c>
      <c r="F27" s="23">
        <f>300000+130000</f>
        <v>430000</v>
      </c>
      <c r="G27" s="23"/>
      <c r="H27" s="18">
        <f t="shared" si="0"/>
        <v>430000</v>
      </c>
    </row>
    <row r="28" spans="1:8" s="17" customFormat="1" ht="68.25" customHeight="1" x14ac:dyDescent="0.2">
      <c r="A28" s="14">
        <v>22</v>
      </c>
      <c r="B28" s="25" t="s">
        <v>10</v>
      </c>
      <c r="C28" s="16">
        <v>3122</v>
      </c>
      <c r="D28" s="27" t="s">
        <v>59</v>
      </c>
      <c r="E28" s="27" t="s">
        <v>60</v>
      </c>
      <c r="F28" s="23"/>
      <c r="G28" s="23">
        <f>199000-169800+200000</f>
        <v>229200</v>
      </c>
      <c r="H28" s="18">
        <f t="shared" si="0"/>
        <v>229200</v>
      </c>
    </row>
    <row r="29" spans="1:8" s="17" customFormat="1" ht="45.75" customHeight="1" x14ac:dyDescent="0.2">
      <c r="A29" s="14">
        <v>23</v>
      </c>
      <c r="B29" s="25" t="s">
        <v>9</v>
      </c>
      <c r="C29" s="16">
        <v>3132</v>
      </c>
      <c r="D29" s="16" t="s">
        <v>78</v>
      </c>
      <c r="E29" s="27" t="s">
        <v>60</v>
      </c>
      <c r="F29" s="23"/>
      <c r="G29" s="28">
        <v>22072</v>
      </c>
      <c r="H29" s="18">
        <f t="shared" si="0"/>
        <v>22072</v>
      </c>
    </row>
    <row r="30" spans="1:8" s="17" customFormat="1" ht="72.75" customHeight="1" x14ac:dyDescent="0.2">
      <c r="A30" s="14">
        <v>24</v>
      </c>
      <c r="B30" s="25" t="s">
        <v>10</v>
      </c>
      <c r="C30" s="16">
        <v>3122</v>
      </c>
      <c r="D30" s="16" t="s">
        <v>61</v>
      </c>
      <c r="E30" s="27" t="s">
        <v>60</v>
      </c>
      <c r="F30" s="23"/>
      <c r="G30" s="28">
        <v>390000</v>
      </c>
      <c r="H30" s="18">
        <f t="shared" si="0"/>
        <v>390000</v>
      </c>
    </row>
    <row r="31" spans="1:8" s="17" customFormat="1" ht="58.5" customHeight="1" x14ac:dyDescent="0.2">
      <c r="A31" s="14">
        <v>25</v>
      </c>
      <c r="B31" s="25" t="s">
        <v>9</v>
      </c>
      <c r="C31" s="16">
        <v>3132</v>
      </c>
      <c r="D31" s="16" t="s">
        <v>81</v>
      </c>
      <c r="E31" s="27" t="s">
        <v>82</v>
      </c>
      <c r="F31" s="23"/>
      <c r="G31" s="28">
        <f>45004+54836-23700</f>
        <v>76140</v>
      </c>
      <c r="H31" s="18">
        <f t="shared" si="0"/>
        <v>76140</v>
      </c>
    </row>
    <row r="32" spans="1:8" s="17" customFormat="1" ht="46.5" customHeight="1" x14ac:dyDescent="0.2">
      <c r="A32" s="14">
        <v>26</v>
      </c>
      <c r="B32" s="25" t="s">
        <v>9</v>
      </c>
      <c r="C32" s="16">
        <v>3132</v>
      </c>
      <c r="D32" s="16" t="s">
        <v>62</v>
      </c>
      <c r="E32" s="16" t="s">
        <v>15</v>
      </c>
      <c r="F32" s="23"/>
      <c r="G32" s="28">
        <f>200000+335550</f>
        <v>535550</v>
      </c>
      <c r="H32" s="18">
        <f t="shared" si="0"/>
        <v>535550</v>
      </c>
    </row>
    <row r="33" spans="1:8" s="17" customFormat="1" ht="51.75" customHeight="1" x14ac:dyDescent="0.2">
      <c r="A33" s="14">
        <v>27</v>
      </c>
      <c r="B33" s="13" t="s">
        <v>9</v>
      </c>
      <c r="C33" s="14">
        <v>3132</v>
      </c>
      <c r="D33" s="15" t="s">
        <v>41</v>
      </c>
      <c r="E33" s="16" t="s">
        <v>15</v>
      </c>
      <c r="F33" s="23"/>
      <c r="G33" s="23">
        <f>350000-10000-335550</f>
        <v>4450</v>
      </c>
      <c r="H33" s="18">
        <f t="shared" si="0"/>
        <v>4450</v>
      </c>
    </row>
    <row r="34" spans="1:8" s="17" customFormat="1" ht="60.75" customHeight="1" x14ac:dyDescent="0.2">
      <c r="A34" s="14">
        <v>28</v>
      </c>
      <c r="B34" s="13" t="s">
        <v>9</v>
      </c>
      <c r="C34" s="14">
        <v>3132</v>
      </c>
      <c r="D34" s="15" t="s">
        <v>75</v>
      </c>
      <c r="E34" s="16" t="s">
        <v>76</v>
      </c>
      <c r="F34" s="23"/>
      <c r="G34" s="23">
        <f>400000+373172</f>
        <v>773172</v>
      </c>
      <c r="H34" s="18">
        <f t="shared" si="0"/>
        <v>773172</v>
      </c>
    </row>
    <row r="35" spans="1:8" s="17" customFormat="1" ht="77.25" customHeight="1" x14ac:dyDescent="0.2">
      <c r="A35" s="14">
        <v>29</v>
      </c>
      <c r="B35" s="13" t="s">
        <v>9</v>
      </c>
      <c r="C35" s="14">
        <v>3122</v>
      </c>
      <c r="D35" s="15" t="s">
        <v>74</v>
      </c>
      <c r="E35" s="16" t="s">
        <v>20</v>
      </c>
      <c r="F35" s="23"/>
      <c r="G35" s="23">
        <f>236000+300000-304836-15720</f>
        <v>215444</v>
      </c>
      <c r="H35" s="18">
        <f t="shared" si="0"/>
        <v>215444</v>
      </c>
    </row>
    <row r="36" spans="1:8" s="17" customFormat="1" ht="47.25" customHeight="1" x14ac:dyDescent="0.2">
      <c r="A36" s="14">
        <v>30</v>
      </c>
      <c r="B36" s="13" t="s">
        <v>9</v>
      </c>
      <c r="C36" s="14">
        <v>3132</v>
      </c>
      <c r="D36" s="15" t="s">
        <v>54</v>
      </c>
      <c r="E36" s="16" t="s">
        <v>20</v>
      </c>
      <c r="F36" s="23"/>
      <c r="G36" s="23">
        <f>100000+385000+400000-47718+517000</f>
        <v>1354282</v>
      </c>
      <c r="H36" s="18">
        <f t="shared" si="0"/>
        <v>1354282</v>
      </c>
    </row>
    <row r="37" spans="1:8" s="17" customFormat="1" ht="60.75" customHeight="1" x14ac:dyDescent="0.2">
      <c r="A37" s="14">
        <v>31</v>
      </c>
      <c r="B37" s="13" t="s">
        <v>65</v>
      </c>
      <c r="C37" s="14">
        <v>2210</v>
      </c>
      <c r="D37" s="15" t="s">
        <v>67</v>
      </c>
      <c r="E37" s="16" t="s">
        <v>22</v>
      </c>
      <c r="F37" s="23">
        <v>37500</v>
      </c>
      <c r="G37" s="23"/>
      <c r="H37" s="18">
        <f t="shared" si="0"/>
        <v>37500</v>
      </c>
    </row>
    <row r="38" spans="1:8" s="17" customFormat="1" ht="57" customHeight="1" x14ac:dyDescent="0.2">
      <c r="A38" s="14">
        <v>32</v>
      </c>
      <c r="B38" s="13" t="s">
        <v>9</v>
      </c>
      <c r="C38" s="14">
        <v>3132</v>
      </c>
      <c r="D38" s="15" t="s">
        <v>21</v>
      </c>
      <c r="E38" s="16" t="s">
        <v>22</v>
      </c>
      <c r="F38" s="23"/>
      <c r="G38" s="23">
        <f>350000-10000+100000+250000+121844-3686</f>
        <v>808158</v>
      </c>
      <c r="H38" s="18">
        <f t="shared" si="0"/>
        <v>808158</v>
      </c>
    </row>
    <row r="39" spans="1:8" s="17" customFormat="1" ht="47.25" customHeight="1" x14ac:dyDescent="0.2">
      <c r="A39" s="14">
        <v>33</v>
      </c>
      <c r="B39" s="25" t="s">
        <v>9</v>
      </c>
      <c r="C39" s="16">
        <v>3132</v>
      </c>
      <c r="D39" s="26" t="s">
        <v>63</v>
      </c>
      <c r="E39" s="16" t="s">
        <v>64</v>
      </c>
      <c r="F39" s="23"/>
      <c r="G39" s="28">
        <f>153500+137500-35841</f>
        <v>255159</v>
      </c>
      <c r="H39" s="18">
        <f t="shared" si="0"/>
        <v>255159</v>
      </c>
    </row>
    <row r="40" spans="1:8" s="17" customFormat="1" ht="47.25" customHeight="1" x14ac:dyDescent="0.2">
      <c r="A40" s="14">
        <v>34</v>
      </c>
      <c r="B40" s="25" t="s">
        <v>9</v>
      </c>
      <c r="C40" s="16">
        <v>3132</v>
      </c>
      <c r="D40" s="16" t="s">
        <v>110</v>
      </c>
      <c r="E40" s="16" t="s">
        <v>64</v>
      </c>
      <c r="F40" s="23"/>
      <c r="G40" s="28">
        <v>44857</v>
      </c>
      <c r="H40" s="18">
        <f t="shared" si="0"/>
        <v>44857</v>
      </c>
    </row>
    <row r="41" spans="1:8" s="17" customFormat="1" ht="67.5" customHeight="1" x14ac:dyDescent="0.2">
      <c r="A41" s="14">
        <v>35</v>
      </c>
      <c r="B41" s="13" t="s">
        <v>65</v>
      </c>
      <c r="C41" s="14">
        <v>2210</v>
      </c>
      <c r="D41" s="15" t="s">
        <v>79</v>
      </c>
      <c r="E41" s="16" t="s">
        <v>64</v>
      </c>
      <c r="F41" s="23">
        <v>5640</v>
      </c>
      <c r="G41" s="28"/>
      <c r="H41" s="18">
        <f t="shared" si="0"/>
        <v>5640</v>
      </c>
    </row>
    <row r="42" spans="1:8" s="17" customFormat="1" ht="67.5" customHeight="1" x14ac:dyDescent="0.2">
      <c r="A42" s="14">
        <v>36</v>
      </c>
      <c r="B42" s="38" t="s">
        <v>9</v>
      </c>
      <c r="C42" s="39">
        <v>3132</v>
      </c>
      <c r="D42" s="26" t="s">
        <v>106</v>
      </c>
      <c r="E42" s="39" t="s">
        <v>64</v>
      </c>
      <c r="F42" s="40"/>
      <c r="G42" s="41">
        <v>33335</v>
      </c>
      <c r="H42" s="18"/>
    </row>
    <row r="43" spans="1:8" s="17" customFormat="1" ht="47.25" customHeight="1" x14ac:dyDescent="0.2">
      <c r="A43" s="14">
        <v>37</v>
      </c>
      <c r="B43" s="25" t="s">
        <v>9</v>
      </c>
      <c r="C43" s="16">
        <v>3132</v>
      </c>
      <c r="D43" s="15" t="s">
        <v>55</v>
      </c>
      <c r="E43" s="16" t="s">
        <v>23</v>
      </c>
      <c r="F43" s="23"/>
      <c r="G43" s="23">
        <f>320000+382674-73655</f>
        <v>629019</v>
      </c>
      <c r="H43" s="18">
        <f t="shared" si="0"/>
        <v>629019</v>
      </c>
    </row>
    <row r="44" spans="1:8" s="17" customFormat="1" ht="44.25" customHeight="1" x14ac:dyDescent="0.2">
      <c r="A44" s="14">
        <v>38</v>
      </c>
      <c r="B44" s="13" t="s">
        <v>9</v>
      </c>
      <c r="C44" s="14">
        <v>3132</v>
      </c>
      <c r="D44" s="15" t="s">
        <v>27</v>
      </c>
      <c r="E44" s="16" t="s">
        <v>23</v>
      </c>
      <c r="F44" s="23"/>
      <c r="G44" s="23">
        <f>190000-143784</f>
        <v>46216</v>
      </c>
      <c r="H44" s="18">
        <f t="shared" si="0"/>
        <v>46216</v>
      </c>
    </row>
    <row r="45" spans="1:8" s="17" customFormat="1" ht="46.5" customHeight="1" x14ac:dyDescent="0.2">
      <c r="A45" s="14">
        <v>39</v>
      </c>
      <c r="B45" s="13" t="s">
        <v>9</v>
      </c>
      <c r="C45" s="14">
        <v>3132</v>
      </c>
      <c r="D45" s="15" t="s">
        <v>87</v>
      </c>
      <c r="E45" s="16" t="s">
        <v>23</v>
      </c>
      <c r="F45" s="23"/>
      <c r="G45" s="23">
        <f>300000-89797</f>
        <v>210203</v>
      </c>
      <c r="H45" s="18">
        <f t="shared" si="0"/>
        <v>210203</v>
      </c>
    </row>
    <row r="46" spans="1:8" s="17" customFormat="1" ht="70.5" customHeight="1" x14ac:dyDescent="0.2">
      <c r="A46" s="14">
        <v>40</v>
      </c>
      <c r="B46" s="13" t="s">
        <v>9</v>
      </c>
      <c r="C46" s="14">
        <v>2210</v>
      </c>
      <c r="D46" s="15" t="s">
        <v>88</v>
      </c>
      <c r="E46" s="16" t="s">
        <v>23</v>
      </c>
      <c r="F46" s="23">
        <v>63000</v>
      </c>
      <c r="G46" s="23"/>
      <c r="H46" s="18">
        <f t="shared" si="0"/>
        <v>63000</v>
      </c>
    </row>
    <row r="47" spans="1:8" s="17" customFormat="1" ht="87.75" customHeight="1" x14ac:dyDescent="0.2">
      <c r="A47" s="14">
        <v>41</v>
      </c>
      <c r="B47" s="13" t="s">
        <v>9</v>
      </c>
      <c r="C47" s="14">
        <v>3132</v>
      </c>
      <c r="D47" s="15" t="s">
        <v>93</v>
      </c>
      <c r="E47" s="16" t="s">
        <v>94</v>
      </c>
      <c r="F47" s="23"/>
      <c r="G47" s="23">
        <f>700000+45517+95222+158137</f>
        <v>998876</v>
      </c>
      <c r="H47" s="18">
        <f t="shared" ref="H47:H48" si="4">F47+G47</f>
        <v>998876</v>
      </c>
    </row>
    <row r="48" spans="1:8" s="17" customFormat="1" ht="84.75" customHeight="1" x14ac:dyDescent="0.2">
      <c r="A48" s="14">
        <v>42</v>
      </c>
      <c r="B48" s="13" t="s">
        <v>9</v>
      </c>
      <c r="C48" s="14">
        <v>3132</v>
      </c>
      <c r="D48" s="15" t="s">
        <v>95</v>
      </c>
      <c r="E48" s="16" t="s">
        <v>94</v>
      </c>
      <c r="F48" s="23"/>
      <c r="G48" s="23">
        <f>1085000+400000+13468</f>
        <v>1498468</v>
      </c>
      <c r="H48" s="18">
        <f t="shared" si="4"/>
        <v>1498468</v>
      </c>
    </row>
    <row r="49" spans="1:8" s="17" customFormat="1" ht="45.75" customHeight="1" x14ac:dyDescent="0.2">
      <c r="A49" s="14">
        <v>43</v>
      </c>
      <c r="B49" s="13" t="s">
        <v>9</v>
      </c>
      <c r="C49" s="14">
        <v>3132</v>
      </c>
      <c r="D49" s="15" t="s">
        <v>26</v>
      </c>
      <c r="E49" s="16" t="s">
        <v>25</v>
      </c>
      <c r="F49" s="23"/>
      <c r="G49" s="23">
        <f>250000-56536</f>
        <v>193464</v>
      </c>
      <c r="H49" s="18">
        <f t="shared" si="0"/>
        <v>193464</v>
      </c>
    </row>
    <row r="50" spans="1:8" s="17" customFormat="1" ht="48" customHeight="1" x14ac:dyDescent="0.2">
      <c r="A50" s="14">
        <v>44</v>
      </c>
      <c r="B50" s="13" t="s">
        <v>9</v>
      </c>
      <c r="C50" s="14">
        <v>3132</v>
      </c>
      <c r="D50" s="15" t="s">
        <v>68</v>
      </c>
      <c r="E50" s="16" t="s">
        <v>25</v>
      </c>
      <c r="F50" s="23"/>
      <c r="G50" s="23">
        <f>385000+311099+16000-5102</f>
        <v>706997</v>
      </c>
      <c r="H50" s="18">
        <f t="shared" si="0"/>
        <v>706997</v>
      </c>
    </row>
    <row r="51" spans="1:8" s="17" customFormat="1" ht="88.5" customHeight="1" x14ac:dyDescent="0.2">
      <c r="A51" s="14">
        <v>45</v>
      </c>
      <c r="B51" s="13" t="s">
        <v>9</v>
      </c>
      <c r="C51" s="14">
        <v>3132</v>
      </c>
      <c r="D51" s="44" t="s">
        <v>92</v>
      </c>
      <c r="E51" s="16" t="s">
        <v>25</v>
      </c>
      <c r="F51" s="23"/>
      <c r="G51" s="23">
        <f>1490000+8466</f>
        <v>1498466</v>
      </c>
      <c r="H51" s="18">
        <f t="shared" ref="H51" si="5">F51+G51</f>
        <v>1498466</v>
      </c>
    </row>
    <row r="52" spans="1:8" s="17" customFormat="1" ht="47.25" customHeight="1" x14ac:dyDescent="0.2">
      <c r="A52" s="14">
        <v>46</v>
      </c>
      <c r="B52" s="13" t="s">
        <v>9</v>
      </c>
      <c r="C52" s="14">
        <v>3132</v>
      </c>
      <c r="D52" s="15" t="s">
        <v>73</v>
      </c>
      <c r="E52" s="16" t="s">
        <v>35</v>
      </c>
      <c r="F52" s="23"/>
      <c r="G52" s="23">
        <f>116000+65000+5000+140000+3686</f>
        <v>329686</v>
      </c>
      <c r="H52" s="18">
        <f t="shared" si="0"/>
        <v>329686</v>
      </c>
    </row>
    <row r="53" spans="1:8" s="17" customFormat="1" ht="64.5" customHeight="1" x14ac:dyDescent="0.2">
      <c r="A53" s="14">
        <v>47</v>
      </c>
      <c r="B53" s="13" t="s">
        <v>36</v>
      </c>
      <c r="C53" s="14">
        <v>2240</v>
      </c>
      <c r="D53" s="16" t="s">
        <v>72</v>
      </c>
      <c r="E53" s="16" t="s">
        <v>5</v>
      </c>
      <c r="F53" s="23">
        <v>49733</v>
      </c>
      <c r="G53" s="28"/>
      <c r="H53" s="18">
        <f t="shared" si="0"/>
        <v>49733</v>
      </c>
    </row>
    <row r="54" spans="1:8" s="17" customFormat="1" ht="48.75" customHeight="1" x14ac:dyDescent="0.2">
      <c r="A54" s="14">
        <v>48</v>
      </c>
      <c r="B54" s="13" t="s">
        <v>9</v>
      </c>
      <c r="C54" s="14">
        <v>3132</v>
      </c>
      <c r="D54" s="15" t="s">
        <v>98</v>
      </c>
      <c r="E54" s="16" t="s">
        <v>5</v>
      </c>
      <c r="F54" s="23"/>
      <c r="G54" s="23">
        <f>290000-290000</f>
        <v>0</v>
      </c>
      <c r="H54" s="18">
        <f t="shared" ref="H54:H55" si="6">F54+G54</f>
        <v>0</v>
      </c>
    </row>
    <row r="55" spans="1:8" s="17" customFormat="1" ht="71.25" customHeight="1" x14ac:dyDescent="0.2">
      <c r="A55" s="14">
        <v>49</v>
      </c>
      <c r="B55" s="13" t="s">
        <v>9</v>
      </c>
      <c r="C55" s="14">
        <v>3132</v>
      </c>
      <c r="D55" s="15" t="s">
        <v>99</v>
      </c>
      <c r="E55" s="16" t="s">
        <v>5</v>
      </c>
      <c r="F55" s="23"/>
      <c r="G55" s="23">
        <f>500000-500000</f>
        <v>0</v>
      </c>
      <c r="H55" s="18">
        <f t="shared" si="6"/>
        <v>0</v>
      </c>
    </row>
    <row r="56" spans="1:8" s="17" customFormat="1" ht="44.25" customHeight="1" x14ac:dyDescent="0.2">
      <c r="A56" s="14">
        <v>50</v>
      </c>
      <c r="B56" s="13" t="s">
        <v>9</v>
      </c>
      <c r="C56" s="14">
        <v>3132</v>
      </c>
      <c r="D56" s="15" t="s">
        <v>39</v>
      </c>
      <c r="E56" s="16" t="s">
        <v>37</v>
      </c>
      <c r="F56" s="23"/>
      <c r="G56" s="23">
        <f>200000+28295+128380-5906</f>
        <v>350769</v>
      </c>
      <c r="H56" s="18">
        <f t="shared" si="0"/>
        <v>350769</v>
      </c>
    </row>
    <row r="57" spans="1:8" s="17" customFormat="1" ht="72" customHeight="1" x14ac:dyDescent="0.2">
      <c r="A57" s="14">
        <v>51</v>
      </c>
      <c r="B57" s="13" t="s">
        <v>36</v>
      </c>
      <c r="C57" s="14">
        <v>2240</v>
      </c>
      <c r="D57" s="16" t="s">
        <v>107</v>
      </c>
      <c r="E57" s="16" t="s">
        <v>4</v>
      </c>
      <c r="F57" s="23">
        <v>100000</v>
      </c>
      <c r="G57" s="23"/>
      <c r="H57" s="18"/>
    </row>
    <row r="58" spans="1:8" s="17" customFormat="1" ht="51.75" customHeight="1" x14ac:dyDescent="0.2">
      <c r="A58" s="14">
        <v>52</v>
      </c>
      <c r="B58" s="13" t="s">
        <v>36</v>
      </c>
      <c r="C58" s="14">
        <v>2240</v>
      </c>
      <c r="D58" s="16" t="s">
        <v>108</v>
      </c>
      <c r="E58" s="16" t="s">
        <v>4</v>
      </c>
      <c r="F58" s="23">
        <v>12179</v>
      </c>
      <c r="G58" s="23"/>
      <c r="H58" s="18"/>
    </row>
    <row r="59" spans="1:8" s="17" customFormat="1" ht="44.25" customHeight="1" x14ac:dyDescent="0.2">
      <c r="A59" s="14">
        <v>53</v>
      </c>
      <c r="B59" s="13" t="s">
        <v>36</v>
      </c>
      <c r="C59" s="14">
        <v>2210</v>
      </c>
      <c r="D59" s="16" t="s">
        <v>109</v>
      </c>
      <c r="E59" s="16" t="s">
        <v>47</v>
      </c>
      <c r="F59" s="23">
        <v>50000</v>
      </c>
      <c r="G59" s="23"/>
      <c r="H59" s="18"/>
    </row>
    <row r="60" spans="1:8" s="17" customFormat="1" ht="56.25" customHeight="1" x14ac:dyDescent="0.2">
      <c r="A60" s="14">
        <v>54</v>
      </c>
      <c r="B60" s="13" t="s">
        <v>36</v>
      </c>
      <c r="C60" s="14">
        <v>2240</v>
      </c>
      <c r="D60" s="15" t="s">
        <v>102</v>
      </c>
      <c r="E60" s="16" t="s">
        <v>25</v>
      </c>
      <c r="F60" s="23">
        <v>38423</v>
      </c>
      <c r="G60" s="23"/>
      <c r="H60" s="18">
        <f t="shared" si="0"/>
        <v>38423</v>
      </c>
    </row>
    <row r="61" spans="1:8" s="17" customFormat="1" ht="73.5" customHeight="1" x14ac:dyDescent="0.2">
      <c r="A61" s="14">
        <v>55</v>
      </c>
      <c r="B61" s="13" t="s">
        <v>36</v>
      </c>
      <c r="C61" s="14">
        <v>2240</v>
      </c>
      <c r="D61" s="15" t="s">
        <v>103</v>
      </c>
      <c r="E61" s="16" t="s">
        <v>20</v>
      </c>
      <c r="F61" s="23">
        <v>60381</v>
      </c>
      <c r="G61" s="23"/>
      <c r="H61" s="18">
        <f t="shared" si="0"/>
        <v>60381</v>
      </c>
    </row>
    <row r="62" spans="1:8" s="17" customFormat="1" ht="37.5" customHeight="1" x14ac:dyDescent="0.2">
      <c r="A62" s="14">
        <v>56</v>
      </c>
      <c r="B62" s="13" t="s">
        <v>36</v>
      </c>
      <c r="C62" s="14">
        <v>2240</v>
      </c>
      <c r="D62" s="15" t="s">
        <v>105</v>
      </c>
      <c r="E62" s="16" t="s">
        <v>47</v>
      </c>
      <c r="F62" s="23">
        <v>95000</v>
      </c>
      <c r="G62" s="23"/>
      <c r="H62" s="18"/>
    </row>
    <row r="63" spans="1:8" s="17" customFormat="1" ht="42" customHeight="1" x14ac:dyDescent="0.2">
      <c r="A63" s="14">
        <v>57</v>
      </c>
      <c r="B63" s="13" t="s">
        <v>36</v>
      </c>
      <c r="C63" s="14">
        <v>2240</v>
      </c>
      <c r="D63" s="15" t="s">
        <v>80</v>
      </c>
      <c r="E63" s="16" t="s">
        <v>47</v>
      </c>
      <c r="F63" s="23">
        <f>30000-8804</f>
        <v>21196</v>
      </c>
      <c r="G63" s="23"/>
      <c r="H63" s="18">
        <f t="shared" si="0"/>
        <v>21196</v>
      </c>
    </row>
    <row r="64" spans="1:8" s="17" customFormat="1" ht="64.5" customHeight="1" x14ac:dyDescent="0.2">
      <c r="A64" s="14">
        <v>58</v>
      </c>
      <c r="B64" s="13" t="s">
        <v>36</v>
      </c>
      <c r="C64" s="14">
        <v>3132</v>
      </c>
      <c r="D64" s="15" t="s">
        <v>38</v>
      </c>
      <c r="E64" s="16" t="s">
        <v>35</v>
      </c>
      <c r="F64" s="23"/>
      <c r="G64" s="23">
        <f>164000-2500</f>
        <v>161500</v>
      </c>
      <c r="H64" s="18">
        <f t="shared" si="0"/>
        <v>161500</v>
      </c>
    </row>
    <row r="65" spans="1:8" s="17" customFormat="1" ht="36.75" customHeight="1" x14ac:dyDescent="0.2">
      <c r="A65" s="51" t="s">
        <v>43</v>
      </c>
      <c r="B65" s="52"/>
      <c r="C65" s="52"/>
      <c r="D65" s="52"/>
      <c r="E65" s="53"/>
      <c r="F65" s="29">
        <f>SUM(F66:F81)</f>
        <v>449100</v>
      </c>
      <c r="G65" s="29">
        <f>SUM(G66:G81)</f>
        <v>1228000</v>
      </c>
      <c r="H65" s="30">
        <f>SUM(H68:H81)</f>
        <v>1389100</v>
      </c>
    </row>
    <row r="66" spans="1:8" s="17" customFormat="1" ht="36.75" customHeight="1" x14ac:dyDescent="0.2">
      <c r="A66" s="14">
        <v>1</v>
      </c>
      <c r="B66" s="13" t="s">
        <v>112</v>
      </c>
      <c r="C66" s="14">
        <v>2210</v>
      </c>
      <c r="D66" s="15" t="s">
        <v>113</v>
      </c>
      <c r="E66" s="16" t="s">
        <v>47</v>
      </c>
      <c r="F66" s="23">
        <v>50000</v>
      </c>
      <c r="G66" s="29"/>
      <c r="H66" s="18">
        <f>F66+G66</f>
        <v>50000</v>
      </c>
    </row>
    <row r="67" spans="1:8" s="17" customFormat="1" ht="48" customHeight="1" x14ac:dyDescent="0.3">
      <c r="A67" s="14">
        <v>2</v>
      </c>
      <c r="B67" s="13" t="s">
        <v>40</v>
      </c>
      <c r="C67" s="14">
        <v>3132</v>
      </c>
      <c r="D67" s="24" t="s">
        <v>114</v>
      </c>
      <c r="E67" s="16" t="s">
        <v>52</v>
      </c>
      <c r="F67" s="23"/>
      <c r="G67" s="23">
        <v>238000</v>
      </c>
      <c r="H67" s="18"/>
    </row>
    <row r="68" spans="1:8" s="17" customFormat="1" ht="63" customHeight="1" x14ac:dyDescent="0.3">
      <c r="A68" s="14">
        <v>3</v>
      </c>
      <c r="B68" s="13" t="s">
        <v>40</v>
      </c>
      <c r="C68" s="14">
        <v>3132</v>
      </c>
      <c r="D68" s="24" t="s">
        <v>104</v>
      </c>
      <c r="E68" s="16" t="s">
        <v>52</v>
      </c>
      <c r="F68" s="23"/>
      <c r="G68" s="23">
        <v>140000</v>
      </c>
      <c r="H68" s="18">
        <f>F68+G68</f>
        <v>140000</v>
      </c>
    </row>
    <row r="69" spans="1:8" s="17" customFormat="1" ht="49.5" customHeight="1" x14ac:dyDescent="0.2">
      <c r="A69" s="14">
        <v>4</v>
      </c>
      <c r="B69" s="13" t="s">
        <v>40</v>
      </c>
      <c r="C69" s="14">
        <v>2240</v>
      </c>
      <c r="D69" s="15" t="s">
        <v>45</v>
      </c>
      <c r="E69" s="16" t="s">
        <v>52</v>
      </c>
      <c r="F69" s="23">
        <v>60000</v>
      </c>
      <c r="G69" s="23"/>
      <c r="H69" s="18">
        <f t="shared" ref="H69:H81" si="7">F69+G69</f>
        <v>60000</v>
      </c>
    </row>
    <row r="70" spans="1:8" s="17" customFormat="1" ht="49.5" customHeight="1" x14ac:dyDescent="0.2">
      <c r="A70" s="14">
        <v>5</v>
      </c>
      <c r="B70" s="13" t="s">
        <v>24</v>
      </c>
      <c r="C70" s="14">
        <v>2240</v>
      </c>
      <c r="D70" s="15" t="s">
        <v>46</v>
      </c>
      <c r="E70" s="16" t="s">
        <v>23</v>
      </c>
      <c r="F70" s="23">
        <v>90000</v>
      </c>
      <c r="G70" s="23"/>
      <c r="H70" s="18">
        <f t="shared" si="7"/>
        <v>90000</v>
      </c>
    </row>
    <row r="71" spans="1:8" s="17" customFormat="1" ht="48.75" customHeight="1" x14ac:dyDescent="0.2">
      <c r="A71" s="14">
        <v>6</v>
      </c>
      <c r="B71" s="13" t="s">
        <v>40</v>
      </c>
      <c r="C71" s="14">
        <v>3132</v>
      </c>
      <c r="D71" s="15" t="s">
        <v>89</v>
      </c>
      <c r="E71" s="16" t="s">
        <v>23</v>
      </c>
      <c r="F71" s="23"/>
      <c r="G71" s="23">
        <v>110000</v>
      </c>
      <c r="H71" s="18">
        <f t="shared" si="7"/>
        <v>110000</v>
      </c>
    </row>
    <row r="72" spans="1:8" s="17" customFormat="1" ht="58.5" customHeight="1" x14ac:dyDescent="0.2">
      <c r="A72" s="14">
        <v>7</v>
      </c>
      <c r="B72" s="13" t="s">
        <v>40</v>
      </c>
      <c r="C72" s="14">
        <v>2210</v>
      </c>
      <c r="D72" s="15" t="s">
        <v>111</v>
      </c>
      <c r="E72" s="16" t="s">
        <v>23</v>
      </c>
      <c r="F72" s="23">
        <v>15000</v>
      </c>
      <c r="G72" s="23"/>
      <c r="H72" s="18">
        <f t="shared" si="7"/>
        <v>15000</v>
      </c>
    </row>
    <row r="73" spans="1:8" s="17" customFormat="1" ht="46.5" customHeight="1" x14ac:dyDescent="0.2">
      <c r="A73" s="14">
        <v>8</v>
      </c>
      <c r="B73" s="13" t="s">
        <v>24</v>
      </c>
      <c r="C73" s="14">
        <v>2210</v>
      </c>
      <c r="D73" s="15" t="s">
        <v>48</v>
      </c>
      <c r="E73" s="16" t="s">
        <v>25</v>
      </c>
      <c r="F73" s="23">
        <v>23000</v>
      </c>
      <c r="G73" s="23"/>
      <c r="H73" s="18">
        <f t="shared" si="7"/>
        <v>23000</v>
      </c>
    </row>
    <row r="74" spans="1:8" s="17" customFormat="1" ht="49.5" customHeight="1" x14ac:dyDescent="0.2">
      <c r="A74" s="14">
        <v>9</v>
      </c>
      <c r="B74" s="13" t="s">
        <v>40</v>
      </c>
      <c r="C74" s="14">
        <v>2210</v>
      </c>
      <c r="D74" s="15" t="s">
        <v>69</v>
      </c>
      <c r="E74" s="16" t="s">
        <v>5</v>
      </c>
      <c r="F74" s="23">
        <v>49000</v>
      </c>
      <c r="G74" s="23"/>
      <c r="H74" s="18">
        <f t="shared" si="7"/>
        <v>49000</v>
      </c>
    </row>
    <row r="75" spans="1:8" s="17" customFormat="1" ht="66" customHeight="1" x14ac:dyDescent="0.2">
      <c r="A75" s="14">
        <v>10</v>
      </c>
      <c r="B75" s="13" t="s">
        <v>24</v>
      </c>
      <c r="C75" s="14">
        <v>2210</v>
      </c>
      <c r="D75" s="15" t="s">
        <v>100</v>
      </c>
      <c r="E75" s="16" t="s">
        <v>5</v>
      </c>
      <c r="F75" s="23">
        <f>90000-90000</f>
        <v>0</v>
      </c>
      <c r="G75" s="23"/>
      <c r="H75" s="18">
        <f>F75+G75</f>
        <v>0</v>
      </c>
    </row>
    <row r="76" spans="1:8" s="17" customFormat="1" ht="80.25" customHeight="1" x14ac:dyDescent="0.2">
      <c r="A76" s="14">
        <v>11</v>
      </c>
      <c r="B76" s="13" t="s">
        <v>24</v>
      </c>
      <c r="C76" s="14">
        <v>3132</v>
      </c>
      <c r="D76" s="15" t="s">
        <v>101</v>
      </c>
      <c r="E76" s="16" t="s">
        <v>5</v>
      </c>
      <c r="F76" s="23"/>
      <c r="G76" s="23">
        <f>300000-300000</f>
        <v>0</v>
      </c>
      <c r="H76" s="18">
        <f t="shared" ref="H76" si="8">F76+G76</f>
        <v>0</v>
      </c>
    </row>
    <row r="77" spans="1:8" s="17" customFormat="1" ht="60.75" customHeight="1" x14ac:dyDescent="0.2">
      <c r="A77" s="14">
        <v>12</v>
      </c>
      <c r="B77" s="13" t="s">
        <v>40</v>
      </c>
      <c r="C77" s="14">
        <v>2210</v>
      </c>
      <c r="D77" s="15" t="s">
        <v>70</v>
      </c>
      <c r="E77" s="16" t="s">
        <v>18</v>
      </c>
      <c r="F77" s="23">
        <f>45000+15100</f>
        <v>60100</v>
      </c>
      <c r="G77" s="23"/>
      <c r="H77" s="18">
        <f t="shared" si="7"/>
        <v>60100</v>
      </c>
    </row>
    <row r="78" spans="1:8" s="17" customFormat="1" ht="51" customHeight="1" x14ac:dyDescent="0.2">
      <c r="A78" s="14">
        <v>13</v>
      </c>
      <c r="B78" s="13" t="s">
        <v>40</v>
      </c>
      <c r="C78" s="14">
        <v>2210</v>
      </c>
      <c r="D78" s="15" t="s">
        <v>85</v>
      </c>
      <c r="E78" s="16" t="s">
        <v>35</v>
      </c>
      <c r="F78" s="23">
        <v>35000</v>
      </c>
      <c r="G78" s="23"/>
      <c r="H78" s="18">
        <f t="shared" si="7"/>
        <v>35000</v>
      </c>
    </row>
    <row r="79" spans="1:8" s="17" customFormat="1" ht="50.25" customHeight="1" x14ac:dyDescent="0.2">
      <c r="A79" s="14">
        <v>14</v>
      </c>
      <c r="B79" s="13" t="s">
        <v>40</v>
      </c>
      <c r="C79" s="14">
        <v>3132</v>
      </c>
      <c r="D79" s="15" t="s">
        <v>115</v>
      </c>
      <c r="E79" s="16" t="s">
        <v>4</v>
      </c>
      <c r="F79" s="23"/>
      <c r="G79" s="23">
        <f>100000+220000+200000</f>
        <v>520000</v>
      </c>
      <c r="H79" s="18">
        <f t="shared" si="7"/>
        <v>520000</v>
      </c>
    </row>
    <row r="80" spans="1:8" s="17" customFormat="1" ht="47.25" customHeight="1" x14ac:dyDescent="0.2">
      <c r="A80" s="14">
        <v>15</v>
      </c>
      <c r="B80" s="13" t="s">
        <v>24</v>
      </c>
      <c r="C80" s="14">
        <v>3132</v>
      </c>
      <c r="D80" s="15" t="s">
        <v>86</v>
      </c>
      <c r="E80" s="16" t="s">
        <v>4</v>
      </c>
      <c r="F80" s="23"/>
      <c r="G80" s="23">
        <f>192155+27845</f>
        <v>220000</v>
      </c>
      <c r="H80" s="18">
        <f t="shared" si="7"/>
        <v>220000</v>
      </c>
    </row>
    <row r="81" spans="1:8" s="17" customFormat="1" ht="35.25" customHeight="1" x14ac:dyDescent="0.2">
      <c r="A81" s="14">
        <v>16</v>
      </c>
      <c r="B81" s="13" t="s">
        <v>24</v>
      </c>
      <c r="C81" s="14">
        <v>2240</v>
      </c>
      <c r="D81" s="15" t="s">
        <v>49</v>
      </c>
      <c r="E81" s="16" t="s">
        <v>25</v>
      </c>
      <c r="F81" s="23">
        <v>67000</v>
      </c>
      <c r="G81" s="23"/>
      <c r="H81" s="18">
        <f t="shared" si="7"/>
        <v>67000</v>
      </c>
    </row>
    <row r="82" spans="1:8" s="17" customFormat="1" ht="36.75" customHeight="1" x14ac:dyDescent="0.2">
      <c r="A82" s="54" t="s">
        <v>44</v>
      </c>
      <c r="B82" s="55"/>
      <c r="C82" s="55"/>
      <c r="D82" s="55"/>
      <c r="E82" s="56"/>
      <c r="F82" s="29">
        <f>SUM(F83:F84)</f>
        <v>74000</v>
      </c>
      <c r="G82" s="29">
        <f t="shared" ref="G82:H82" si="9">SUM(G83:G84)</f>
        <v>0</v>
      </c>
      <c r="H82" s="30">
        <f t="shared" si="9"/>
        <v>74000</v>
      </c>
    </row>
    <row r="83" spans="1:8" s="17" customFormat="1" ht="50.25" customHeight="1" x14ac:dyDescent="0.2">
      <c r="A83" s="14">
        <v>1</v>
      </c>
      <c r="B83" s="13" t="s">
        <v>42</v>
      </c>
      <c r="C83" s="14">
        <v>2210</v>
      </c>
      <c r="D83" s="15" t="s">
        <v>50</v>
      </c>
      <c r="E83" s="16" t="s">
        <v>47</v>
      </c>
      <c r="F83" s="23">
        <v>45000</v>
      </c>
      <c r="G83" s="23"/>
      <c r="H83" s="18">
        <f>F83+G83</f>
        <v>45000</v>
      </c>
    </row>
    <row r="84" spans="1:8" s="17" customFormat="1" ht="66.75" customHeight="1" x14ac:dyDescent="0.2">
      <c r="A84" s="14">
        <v>2</v>
      </c>
      <c r="B84" s="13" t="s">
        <v>42</v>
      </c>
      <c r="C84" s="14">
        <v>2240</v>
      </c>
      <c r="D84" s="15" t="s">
        <v>51</v>
      </c>
      <c r="E84" s="16" t="s">
        <v>47</v>
      </c>
      <c r="F84" s="23">
        <v>29000</v>
      </c>
      <c r="G84" s="23"/>
      <c r="H84" s="18">
        <f>F84+G84</f>
        <v>29000</v>
      </c>
    </row>
    <row r="85" spans="1:8" s="17" customFormat="1" ht="28.5" customHeight="1" x14ac:dyDescent="0.3">
      <c r="A85" s="49" t="s">
        <v>1</v>
      </c>
      <c r="B85" s="49"/>
      <c r="C85" s="49"/>
      <c r="D85" s="49"/>
      <c r="E85" s="49"/>
      <c r="F85" s="31">
        <f>F6+F65+F82</f>
        <v>5121856</v>
      </c>
      <c r="G85" s="31">
        <f>G6+G65+G82</f>
        <v>26125691</v>
      </c>
      <c r="H85" s="32">
        <f>H6+H65+H82</f>
        <v>30669033</v>
      </c>
    </row>
    <row r="86" spans="1:8" s="33" customFormat="1" ht="41.25" customHeight="1" x14ac:dyDescent="0.3">
      <c r="A86" s="46" t="s">
        <v>117</v>
      </c>
      <c r="B86" s="46"/>
      <c r="C86" s="46"/>
      <c r="D86" s="46"/>
      <c r="E86" s="46"/>
      <c r="F86" s="46"/>
      <c r="G86" s="46"/>
      <c r="H86" s="46"/>
    </row>
    <row r="87" spans="1:8" s="17" customFormat="1" x14ac:dyDescent="0.2">
      <c r="A87" s="35"/>
      <c r="F87" s="45"/>
      <c r="G87" s="45"/>
    </row>
    <row r="88" spans="1:8" s="17" customFormat="1" x14ac:dyDescent="0.2">
      <c r="A88" s="35"/>
      <c r="F88" s="45"/>
      <c r="G88" s="45"/>
    </row>
  </sheetData>
  <mergeCells count="7">
    <mergeCell ref="A86:H86"/>
    <mergeCell ref="G2:H2"/>
    <mergeCell ref="A3:H3"/>
    <mergeCell ref="A85:E85"/>
    <mergeCell ref="A6:E6"/>
    <mergeCell ref="A65:E65"/>
    <mergeCell ref="A82:E8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2023-12-05T14:51:52Z</cp:lastPrinted>
  <dcterms:created xsi:type="dcterms:W3CDTF">2007-12-29T12:46:41Z</dcterms:created>
  <dcterms:modified xsi:type="dcterms:W3CDTF">2023-12-07T15:45:58Z</dcterms:modified>
</cp:coreProperties>
</file>